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 Lewis\Documents\Cindys-computer KML\FIO\KML\"/>
    </mc:Choice>
  </mc:AlternateContent>
  <xr:revisionPtr revIDLastSave="0" documentId="13_ncr:1_{0A796BC4-4278-491F-A1B3-4DDB4AAD26C8}" xr6:coauthVersionLast="44" xr6:coauthVersionMax="45" xr10:uidLastSave="{00000000-0000-0000-0000-000000000000}"/>
  <bookViews>
    <workbookView xWindow="2310" yWindow="885" windowWidth="21645" windowHeight="13860" xr2:uid="{00000000-000D-0000-FFFF-FFFF00000000}"/>
  </bookViews>
  <sheets>
    <sheet name="Facility Use" sheetId="1" r:id="rId1"/>
    <sheet name="Seawater Systems" sheetId="2" r:id="rId2"/>
  </sheets>
  <definedNames>
    <definedName name="_xlnm.Print_Area" localSheetId="0">'Facility Use'!$A$1:$F$69</definedName>
    <definedName name="_xlnm.Print_Area" localSheetId="1">'Seawater Systems'!$A$1:$K$60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2" l="1"/>
  <c r="H47" i="2"/>
  <c r="G46" i="2"/>
  <c r="G45" i="2"/>
  <c r="K10" i="2" l="1"/>
  <c r="K22" i="2"/>
  <c r="K20" i="2"/>
  <c r="K19" i="2"/>
  <c r="K18" i="2"/>
  <c r="F61" i="1" l="1"/>
  <c r="F62" i="1"/>
  <c r="F22" i="1" l="1"/>
  <c r="F63" i="1" l="1"/>
  <c r="F10" i="1" l="1"/>
  <c r="F9" i="1"/>
  <c r="K39" i="2" l="1"/>
  <c r="K36" i="2"/>
  <c r="K34" i="2"/>
  <c r="K28" i="2"/>
  <c r="K27" i="2"/>
  <c r="K26" i="2"/>
  <c r="K25" i="2"/>
  <c r="K24" i="2"/>
  <c r="K14" i="2"/>
  <c r="K13" i="2"/>
  <c r="K12" i="2"/>
  <c r="K11" i="2"/>
  <c r="K16" i="2"/>
  <c r="F47" i="1" l="1"/>
  <c r="H28" i="2" l="1"/>
  <c r="H27" i="2"/>
  <c r="H26" i="2"/>
  <c r="H25" i="2"/>
  <c r="G28" i="2"/>
  <c r="G27" i="2"/>
  <c r="G26" i="2"/>
  <c r="G25" i="2"/>
  <c r="H24" i="2"/>
  <c r="G24" i="2"/>
  <c r="G16" i="2" l="1"/>
  <c r="H16" i="2"/>
  <c r="H14" i="2" l="1"/>
  <c r="H11" i="2"/>
  <c r="H12" i="2"/>
  <c r="H13" i="2"/>
  <c r="H10" i="2"/>
  <c r="G12" i="2"/>
  <c r="G11" i="2"/>
  <c r="G10" i="2"/>
  <c r="F18" i="1"/>
  <c r="F17" i="1"/>
  <c r="F15" i="1" l="1"/>
  <c r="F16" i="1" l="1"/>
  <c r="F55" i="1" l="1"/>
  <c r="F53" i="1"/>
  <c r="F51" i="1"/>
  <c r="F49" i="1"/>
  <c r="F48" i="1"/>
  <c r="F46" i="1"/>
  <c r="F44" i="1"/>
  <c r="F43" i="1"/>
  <c r="F42" i="1"/>
  <c r="F34" i="1"/>
  <c r="F33" i="1"/>
  <c r="F27" i="1"/>
  <c r="F13" i="1"/>
  <c r="F12" i="1"/>
  <c r="F11" i="1"/>
  <c r="F37" i="1" l="1"/>
  <c r="F35" i="1"/>
  <c r="F32" i="1"/>
  <c r="F31" i="1"/>
  <c r="F30" i="1"/>
  <c r="F29" i="1"/>
  <c r="F28" i="1"/>
  <c r="F21" i="1"/>
  <c r="F20" i="1"/>
  <c r="F19" i="1"/>
  <c r="F14" i="1"/>
  <c r="F8" i="1"/>
  <c r="G14" i="2"/>
  <c r="G13" i="2"/>
  <c r="F60" i="1" l="1"/>
  <c r="F52" i="1"/>
  <c r="F56" i="1"/>
  <c r="F54" i="1"/>
  <c r="F38" i="1"/>
  <c r="B4" i="2" l="1"/>
  <c r="B3" i="2"/>
  <c r="B2" i="2"/>
  <c r="K57" i="2" l="1"/>
  <c r="K58" i="2" s="1"/>
  <c r="F50" i="1" l="1"/>
  <c r="G48" i="2" l="1"/>
  <c r="H48" i="2"/>
  <c r="K48" i="2"/>
  <c r="F39" i="1" l="1"/>
  <c r="K15" i="2"/>
  <c r="K29" i="2" s="1"/>
  <c r="K35" i="2"/>
  <c r="K37" i="2"/>
  <c r="K40" i="2"/>
  <c r="K41" i="2"/>
  <c r="K42" i="2"/>
  <c r="K43" i="2"/>
  <c r="K45" i="2"/>
  <c r="K46" i="2"/>
  <c r="K49" i="2" l="1"/>
  <c r="G53" i="2"/>
  <c r="G52" i="2"/>
  <c r="H46" i="2"/>
  <c r="H45" i="2"/>
  <c r="H43" i="2"/>
  <c r="G43" i="2"/>
  <c r="H42" i="2"/>
  <c r="G42" i="2"/>
  <c r="H41" i="2"/>
  <c r="G41" i="2"/>
  <c r="H40" i="2"/>
  <c r="G40" i="2"/>
  <c r="H39" i="2"/>
  <c r="G39" i="2"/>
  <c r="H37" i="2"/>
  <c r="G37" i="2"/>
  <c r="H36" i="2"/>
  <c r="G36" i="2"/>
  <c r="H35" i="2"/>
  <c r="G35" i="2"/>
  <c r="H34" i="2"/>
  <c r="G34" i="2"/>
  <c r="G15" i="2"/>
  <c r="H15" i="2" s="1"/>
  <c r="F57" i="1" l="1"/>
  <c r="F64" i="1"/>
  <c r="F23" i="1"/>
  <c r="H52" i="2"/>
  <c r="K52" i="2"/>
  <c r="H53" i="2"/>
  <c r="K53" i="2"/>
  <c r="K54" i="2" l="1"/>
  <c r="K60" i="2" s="1"/>
  <c r="F67" i="1" s="1"/>
  <c r="F69" i="1" s="1"/>
</calcChain>
</file>

<file path=xl/sharedStrings.xml><?xml version="1.0" encoding="utf-8"?>
<sst xmlns="http://schemas.openxmlformats.org/spreadsheetml/2006/main" count="314" uniqueCount="247">
  <si>
    <r>
      <t>**</t>
    </r>
    <r>
      <rPr>
        <b/>
        <i/>
        <sz val="11"/>
        <color theme="1"/>
        <rFont val="Calibri"/>
        <family val="2"/>
        <scheme val="minor"/>
      </rPr>
      <t>All Monthly Rates</t>
    </r>
    <r>
      <rPr>
        <i/>
        <sz val="11"/>
        <color theme="1"/>
        <rFont val="Calibri"/>
        <family val="2"/>
        <scheme val="minor"/>
      </rPr>
      <t>: not pro-rated; no split billing**</t>
    </r>
  </si>
  <si>
    <t xml:space="preserve">KML Rate Calculator </t>
  </si>
  <si>
    <t>Customer FIO:</t>
  </si>
  <si>
    <t>AA________</t>
  </si>
  <si>
    <t>Rates effective January 2019</t>
  </si>
  <si>
    <t>Invoice FIO:</t>
  </si>
  <si>
    <t>OM________</t>
  </si>
  <si>
    <t>Principal Investigator:</t>
  </si>
  <si>
    <t xml:space="preserve">Institute: </t>
  </si>
  <si>
    <t>Permits:</t>
  </si>
  <si>
    <t>Dates:</t>
  </si>
  <si>
    <t>IACUC:</t>
  </si>
  <si>
    <t>*Call for discounted rates bundled with boat use, dockage, or sea water systems use</t>
  </si>
  <si>
    <t xml:space="preserve">Facility Usage </t>
  </si>
  <si>
    <t>Cost/unit</t>
  </si>
  <si>
    <t xml:space="preserve">Quantity </t>
  </si>
  <si>
    <t>Cost/Unit</t>
  </si>
  <si>
    <t>Day(s)</t>
  </si>
  <si>
    <t>Extended Cost</t>
  </si>
  <si>
    <t>Dorms - per night</t>
  </si>
  <si>
    <t>person/$45/night</t>
  </si>
  <si>
    <r>
      <rPr>
        <b/>
        <sz val="11"/>
        <color theme="1"/>
        <rFont val="Calibri"/>
        <family val="2"/>
        <scheme val="minor"/>
      </rPr>
      <t xml:space="preserve">*Dorms - per month </t>
    </r>
    <r>
      <rPr>
        <sz val="10"/>
        <color theme="1"/>
        <rFont val="Calibri"/>
        <family val="2"/>
        <scheme val="minor"/>
      </rPr>
      <t>**not pro-rated**</t>
    </r>
  </si>
  <si>
    <t>first person @ $800/month*</t>
  </si>
  <si>
    <r>
      <rPr>
        <b/>
        <sz val="11"/>
        <color theme="1"/>
        <rFont val="Calibri"/>
        <family val="2"/>
        <scheme val="minor"/>
      </rPr>
      <t>*Dorms - per month w/ group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**not pro-rated; no split billing**</t>
    </r>
  </si>
  <si>
    <t>each additional person in group @ $350/month*</t>
  </si>
  <si>
    <r>
      <rPr>
        <b/>
        <sz val="11"/>
        <color theme="1"/>
        <rFont val="Calibri"/>
        <family val="2"/>
        <scheme val="minor"/>
      </rPr>
      <t>Classroom or Meeting Room</t>
    </r>
    <r>
      <rPr>
        <sz val="11"/>
        <color theme="1"/>
        <rFont val="Calibri"/>
        <family val="2"/>
        <scheme val="minor"/>
      </rPr>
      <t xml:space="preserve"> Full Day - 8:00am-5:00pm</t>
    </r>
  </si>
  <si>
    <t>group @ $150/full day</t>
  </si>
  <si>
    <r>
      <rPr>
        <b/>
        <sz val="11"/>
        <color theme="1"/>
        <rFont val="Calibri"/>
        <family val="2"/>
        <scheme val="minor"/>
      </rPr>
      <t>Classroom or Meeting Room</t>
    </r>
    <r>
      <rPr>
        <sz val="11"/>
        <color theme="1"/>
        <rFont val="Calibri"/>
        <family val="2"/>
        <scheme val="minor"/>
      </rPr>
      <t xml:space="preserve">  Half Day or Evening</t>
    </r>
  </si>
  <si>
    <t>group @ $75/half day</t>
  </si>
  <si>
    <t>approved project; up to 3 people @ $50/day</t>
  </si>
  <si>
    <t xml:space="preserve">     does not include seawater system use</t>
  </si>
  <si>
    <r>
      <t xml:space="preserve">each additional person </t>
    </r>
    <r>
      <rPr>
        <sz val="11"/>
        <rFont val="Calibri"/>
        <family val="2"/>
        <scheme val="minor"/>
      </rPr>
      <t>@ $18</t>
    </r>
    <r>
      <rPr>
        <sz val="11"/>
        <color theme="1"/>
        <rFont val="Calibri"/>
        <family val="2"/>
        <scheme val="minor"/>
      </rPr>
      <t>/day</t>
    </r>
  </si>
  <si>
    <t>$750/month **not pro-rated**</t>
  </si>
  <si>
    <r>
      <rPr>
        <b/>
        <sz val="11"/>
        <color rgb="FF000000"/>
        <rFont val="Calibri"/>
        <family val="2"/>
        <scheme val="minor"/>
      </rPr>
      <t>Dry Labs 1 or 2:</t>
    </r>
    <r>
      <rPr>
        <sz val="11"/>
        <color rgb="FF000000"/>
        <rFont val="Calibri"/>
        <family val="2"/>
        <scheme val="minor"/>
      </rPr>
      <t xml:space="preserve"> Monthly (Exclusive Use area) </t>
    </r>
  </si>
  <si>
    <t>$300/month **not pro-rated**</t>
  </si>
  <si>
    <r>
      <rPr>
        <b/>
        <sz val="11"/>
        <color rgb="FF000000"/>
        <rFont val="Calibri"/>
        <family val="2"/>
        <scheme val="minor"/>
      </rPr>
      <t>Dry Labs 1 or 2:</t>
    </r>
    <r>
      <rPr>
        <sz val="11"/>
        <color rgb="FF000000"/>
        <rFont val="Calibri"/>
        <family val="2"/>
        <scheme val="minor"/>
      </rPr>
      <t xml:space="preserve"> Daily (Exclusive Use area)</t>
    </r>
  </si>
  <si>
    <t>$22/day</t>
  </si>
  <si>
    <r>
      <rPr>
        <b/>
        <sz val="11"/>
        <color rgb="FF000000"/>
        <rFont val="Calibri"/>
        <family val="2"/>
        <scheme val="minor"/>
      </rPr>
      <t>Dry Lab 2:</t>
    </r>
    <r>
      <rPr>
        <sz val="11"/>
        <color rgb="FF000000"/>
        <rFont val="Calibri"/>
        <family val="2"/>
        <scheme val="minor"/>
      </rPr>
      <t xml:space="preserve"> with two 60-gal seawater wet tables </t>
    </r>
  </si>
  <si>
    <t>$22/day - seawater use fees additional</t>
  </si>
  <si>
    <r>
      <rPr>
        <b/>
        <sz val="11"/>
        <color rgb="FF000000"/>
        <rFont val="Calibri"/>
        <family val="2"/>
        <scheme val="minor"/>
      </rPr>
      <t>Extra Bench Space</t>
    </r>
    <r>
      <rPr>
        <sz val="11"/>
        <color rgb="FF000000"/>
        <rFont val="Calibri"/>
        <family val="2"/>
        <scheme val="minor"/>
      </rPr>
      <t xml:space="preserve"> - Dry Lab </t>
    </r>
  </si>
  <si>
    <t>ft/$1.25/day  (3 ft/person included in dorm fee)</t>
  </si>
  <si>
    <r>
      <rPr>
        <b/>
        <sz val="11"/>
        <color rgb="FF000000"/>
        <rFont val="Calibri"/>
        <family val="2"/>
        <scheme val="minor"/>
      </rPr>
      <t>Extra Bench Space</t>
    </r>
    <r>
      <rPr>
        <sz val="11"/>
        <color rgb="FF000000"/>
        <rFont val="Calibri"/>
        <family val="2"/>
        <scheme val="minor"/>
      </rPr>
      <t xml:space="preserve"> - Wet Lab Lab</t>
    </r>
  </si>
  <si>
    <t>ft/$1.25/week (3 ft/person included in dorm fee)</t>
  </si>
  <si>
    <r>
      <rPr>
        <b/>
        <sz val="11"/>
        <color rgb="FF000000"/>
        <rFont val="Calibri"/>
        <family val="2"/>
        <scheme val="minor"/>
      </rPr>
      <t>Facility Tour</t>
    </r>
    <r>
      <rPr>
        <sz val="11"/>
        <color rgb="FF000000"/>
        <rFont val="Calibri"/>
        <family val="2"/>
        <scheme val="minor"/>
      </rPr>
      <t xml:space="preserve"> - approved groups, by appointment only</t>
    </r>
  </si>
  <si>
    <t>$50 per hr</t>
  </si>
  <si>
    <r>
      <rPr>
        <b/>
        <sz val="11"/>
        <color rgb="FF000000"/>
        <rFont val="Calibri"/>
        <family val="2"/>
        <scheme val="minor"/>
      </rPr>
      <t>Living Lab:</t>
    </r>
    <r>
      <rPr>
        <sz val="11"/>
        <color rgb="FF000000"/>
        <rFont val="Calibri"/>
        <family val="2"/>
        <scheme val="minor"/>
      </rPr>
      <t xml:space="preserve"> pre-printed UW data sheets; per site</t>
    </r>
  </si>
  <si>
    <t>4 transects: line/point/belt/quadrat; per site surveyed</t>
  </si>
  <si>
    <t>Sub-total</t>
  </si>
  <si>
    <t>Boat Support (includes captain)</t>
  </si>
  <si>
    <t>*** Subject to weather conditions &amp; captain's discretion***</t>
  </si>
  <si>
    <r>
      <rPr>
        <b/>
        <sz val="11"/>
        <color theme="1"/>
        <rFont val="Calibri"/>
        <family val="2"/>
        <scheme val="minor"/>
      </rPr>
      <t>Full Day -</t>
    </r>
    <r>
      <rPr>
        <sz val="11"/>
        <color theme="1"/>
        <rFont val="Calibri"/>
        <family val="2"/>
        <scheme val="minor"/>
      </rPr>
      <t xml:space="preserve"> 6 hours water time</t>
    </r>
  </si>
  <si>
    <r>
      <rPr>
        <b/>
        <sz val="11"/>
        <color theme="1"/>
        <rFont val="Calibri"/>
        <family val="2"/>
        <scheme val="minor"/>
      </rPr>
      <t>Half Day</t>
    </r>
    <r>
      <rPr>
        <sz val="11"/>
        <color theme="1"/>
        <rFont val="Calibri"/>
        <family val="2"/>
        <scheme val="minor"/>
      </rPr>
      <t xml:space="preserve"> - 3 hours water time (over 3 hours billed at Full Day rate)</t>
    </r>
  </si>
  <si>
    <r>
      <t xml:space="preserve">    30’ Island Hopper Full Day </t>
    </r>
    <r>
      <rPr>
        <sz val="11"/>
        <color theme="1"/>
        <rFont val="Calibri"/>
        <family val="2"/>
        <scheme val="minor"/>
      </rPr>
      <t>(2 captains + 22 snorkelers or 10 divers + gear)</t>
    </r>
  </si>
  <si>
    <t>$590/day + Fuel</t>
  </si>
  <si>
    <r>
      <t xml:space="preserve">    30’ Island Hopper Half Day </t>
    </r>
    <r>
      <rPr>
        <sz val="11"/>
        <color theme="1"/>
        <rFont val="Calibri"/>
        <family val="2"/>
        <scheme val="minor"/>
      </rPr>
      <t>(2 captains + 22 snorkelers or 10 divers + gear)</t>
    </r>
  </si>
  <si>
    <t>$350/half-day + Fuel</t>
  </si>
  <si>
    <r>
      <t xml:space="preserve">    25’ Parker Full Day </t>
    </r>
    <r>
      <rPr>
        <sz val="11"/>
        <color theme="1"/>
        <rFont val="Calibri"/>
        <family val="2"/>
        <scheme val="minor"/>
      </rPr>
      <t xml:space="preserve"> (captain + 9 snorkelers or 5 divers + gear)</t>
    </r>
  </si>
  <si>
    <t xml:space="preserve">$265/day + Fuel </t>
  </si>
  <si>
    <r>
      <t xml:space="preserve">    25’ Parker Half Day </t>
    </r>
    <r>
      <rPr>
        <sz val="11"/>
        <color theme="1"/>
        <rFont val="Calibri"/>
        <family val="2"/>
        <scheme val="minor"/>
      </rPr>
      <t xml:space="preserve"> (captain + 9 snorkelers or 5 divers + gear)</t>
    </r>
  </si>
  <si>
    <t>$160/half-day + fuel</t>
  </si>
  <si>
    <r>
      <t xml:space="preserve">    18’ Parker Full Day </t>
    </r>
    <r>
      <rPr>
        <sz val="11"/>
        <color theme="1"/>
        <rFont val="Calibri"/>
        <family val="2"/>
        <scheme val="minor"/>
      </rPr>
      <t>(captain + 3 snorkelers or 2 divers + gear)</t>
    </r>
  </si>
  <si>
    <t xml:space="preserve">$195/day Fuel Included </t>
  </si>
  <si>
    <r>
      <t xml:space="preserve">    18’ Parker Half Day </t>
    </r>
    <r>
      <rPr>
        <sz val="11"/>
        <color theme="1"/>
        <rFont val="Calibri"/>
        <family val="2"/>
        <scheme val="minor"/>
      </rPr>
      <t>(captain + 3 snorkelers or 2 divers + gear)</t>
    </r>
  </si>
  <si>
    <t xml:space="preserve">$105/half-day  Fuel Included </t>
  </si>
  <si>
    <r>
      <rPr>
        <b/>
        <sz val="11"/>
        <color theme="1"/>
        <rFont val="Calibri"/>
        <family val="2"/>
        <scheme val="minor"/>
      </rPr>
      <t>Boat Fuel</t>
    </r>
    <r>
      <rPr>
        <sz val="11"/>
        <color theme="1"/>
        <rFont val="Calibri"/>
        <family val="2"/>
        <scheme val="minor"/>
      </rPr>
      <t xml:space="preserve"> - marine grade, no ethanol (billed at current costs)</t>
    </r>
  </si>
  <si>
    <t xml:space="preserve">For estimates: fuel costs at $4.00/gal </t>
  </si>
  <si>
    <r>
      <rPr>
        <b/>
        <sz val="11"/>
        <color theme="1"/>
        <rFont val="Calibri"/>
        <family val="2"/>
        <scheme val="minor"/>
      </rPr>
      <t xml:space="preserve">Over 6 hours: </t>
    </r>
    <r>
      <rPr>
        <sz val="11"/>
        <color theme="1"/>
        <rFont val="Calibri"/>
        <family val="2"/>
        <scheme val="minor"/>
      </rPr>
      <t>30' Island Hopper - additional hours</t>
    </r>
  </si>
  <si>
    <t>$90/ per hr</t>
  </si>
  <si>
    <r>
      <rPr>
        <b/>
        <sz val="11"/>
        <color theme="1"/>
        <rFont val="Calibri"/>
        <family val="2"/>
        <scheme val="minor"/>
      </rPr>
      <t>Over 6 hours:</t>
    </r>
    <r>
      <rPr>
        <sz val="11"/>
        <color theme="1"/>
        <rFont val="Calibri"/>
        <family val="2"/>
        <scheme val="minor"/>
      </rPr>
      <t xml:space="preserve"> All other vessels - additional hours</t>
    </r>
  </si>
  <si>
    <t>$60/per hr</t>
  </si>
  <si>
    <t>Self-Captained Boat Use*</t>
  </si>
  <si>
    <t>near-shore; research groups only; call for certification requirements</t>
  </si>
  <si>
    <r>
      <t xml:space="preserve">    18’ Parker  Full Day</t>
    </r>
    <r>
      <rPr>
        <sz val="11"/>
        <color theme="1"/>
        <rFont val="Calibri"/>
        <family val="2"/>
        <scheme val="minor"/>
      </rPr>
      <t xml:space="preserve"> (6 hours)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- 4 people or 750 lb capacity</t>
    </r>
  </si>
  <si>
    <t>$135/day + Fuel</t>
  </si>
  <si>
    <r>
      <t xml:space="preserve">    18’ Parker  Half Day</t>
    </r>
    <r>
      <rPr>
        <sz val="11"/>
        <color theme="1"/>
        <rFont val="Calibri"/>
        <family val="2"/>
        <scheme val="minor"/>
      </rPr>
      <t xml:space="preserve"> (3 hours) - 4 people or 750 lb capacity</t>
    </r>
  </si>
  <si>
    <t>$75/half-day + Fuel</t>
  </si>
  <si>
    <t>*with proper credentials and checkout with KML staff</t>
  </si>
  <si>
    <t>Personal Support &amp; Other Amenities</t>
  </si>
  <si>
    <t>Unit(s)</t>
  </si>
  <si>
    <r>
      <rPr>
        <b/>
        <sz val="11"/>
        <color rgb="FF000000"/>
        <rFont val="Calibri"/>
        <family val="2"/>
        <scheme val="minor"/>
      </rPr>
      <t>Staff Support</t>
    </r>
    <r>
      <rPr>
        <sz val="11"/>
        <color rgb="FF000000"/>
        <rFont val="Calibri"/>
        <family val="2"/>
        <scheme val="minor"/>
      </rPr>
      <t xml:space="preserve"> - project, diving, administrative </t>
    </r>
  </si>
  <si>
    <t>$40/hr</t>
  </si>
  <si>
    <t>Copies</t>
  </si>
  <si>
    <t>$0.28 per page</t>
  </si>
  <si>
    <t>Faxes</t>
  </si>
  <si>
    <t>$3.15/per (Calling card required for long distance.)</t>
  </si>
  <si>
    <r>
      <rPr>
        <b/>
        <sz val="11"/>
        <color rgb="FF000000"/>
        <rFont val="Calibri"/>
        <family val="2"/>
        <scheme val="minor"/>
      </rPr>
      <t>SCUBA Cylinders</t>
    </r>
    <r>
      <rPr>
        <sz val="11"/>
        <color rgb="FF000000"/>
        <rFont val="Calibri"/>
        <family val="2"/>
        <scheme val="minor"/>
      </rPr>
      <t xml:space="preserve">  (AAUS Approved Divers only)</t>
    </r>
  </si>
  <si>
    <t>quarterly air check report &amp; analysis certification</t>
  </si>
  <si>
    <t xml:space="preserve">     KML cylinder use; no Nitrox available</t>
  </si>
  <si>
    <t>$8/per cylinder/day</t>
  </si>
  <si>
    <t xml:space="preserve">     off site cylinder use</t>
  </si>
  <si>
    <t>$15 per cylinder/day</t>
  </si>
  <si>
    <t xml:space="preserve">     Air fills only - must have current VIP &amp; hydro</t>
  </si>
  <si>
    <t xml:space="preserve">$5/per cylinder air fill </t>
  </si>
  <si>
    <r>
      <rPr>
        <b/>
        <sz val="11"/>
        <color rgb="FF000000"/>
        <rFont val="Calibri"/>
        <family val="2"/>
        <scheme val="minor"/>
      </rPr>
      <t>Transport:</t>
    </r>
    <r>
      <rPr>
        <sz val="11"/>
        <color rgb="FF000000"/>
        <rFont val="Calibri"/>
        <family val="2"/>
        <scheme val="minor"/>
      </rPr>
      <t xml:space="preserve"> Vehicle Use Mileage (truck only)</t>
    </r>
  </si>
  <si>
    <t>$0.60/mile (staff hours additional)</t>
  </si>
  <si>
    <r>
      <rPr>
        <b/>
        <sz val="11"/>
        <color rgb="FF000000"/>
        <rFont val="Calibri"/>
        <family val="2"/>
        <scheme val="minor"/>
      </rPr>
      <t>Transport:</t>
    </r>
    <r>
      <rPr>
        <sz val="11"/>
        <color rgb="FF000000"/>
        <rFont val="Calibri"/>
        <family val="2"/>
        <scheme val="minor"/>
      </rPr>
      <t xml:space="preserve"> Vehicle Use Mileage (truck towing boat)</t>
    </r>
  </si>
  <si>
    <t>$0.90/mile (staff hours additional)</t>
  </si>
  <si>
    <r>
      <rPr>
        <b/>
        <sz val="11"/>
        <color rgb="FF000000"/>
        <rFont val="Calibri"/>
        <family val="2"/>
        <scheme val="minor"/>
      </rPr>
      <t>Boat Ramp</t>
    </r>
    <r>
      <rPr>
        <sz val="11"/>
        <color rgb="FF000000"/>
        <rFont val="Calibri"/>
        <family val="2"/>
        <scheme val="minor"/>
      </rPr>
      <t xml:space="preserve"> in &amp; out</t>
    </r>
  </si>
  <si>
    <t>$30 (includes 1-day trailer storage)</t>
  </si>
  <si>
    <r>
      <rPr>
        <b/>
        <sz val="11"/>
        <color rgb="FF000000"/>
        <rFont val="Calibri"/>
        <family val="2"/>
        <scheme val="minor"/>
      </rPr>
      <t>Boat Ramp</t>
    </r>
    <r>
      <rPr>
        <sz val="11"/>
        <color rgb="FF000000"/>
        <rFont val="Calibri"/>
        <family val="2"/>
        <scheme val="minor"/>
      </rPr>
      <t xml:space="preserve">  single launch </t>
    </r>
  </si>
  <si>
    <t>$15 per launch or load</t>
  </si>
  <si>
    <r>
      <rPr>
        <b/>
        <sz val="11"/>
        <color rgb="FF000000"/>
        <rFont val="Calibri"/>
        <family val="2"/>
        <scheme val="minor"/>
      </rPr>
      <t>​Boat Dockage</t>
    </r>
    <r>
      <rPr>
        <sz val="11"/>
        <color rgb="FF000000"/>
        <rFont val="Calibri"/>
        <family val="2"/>
        <scheme val="minor"/>
      </rPr>
      <t xml:space="preserve"> - Daily </t>
    </r>
  </si>
  <si>
    <t>$3/foot per day (includes trail storage)</t>
  </si>
  <si>
    <r>
      <rPr>
        <b/>
        <sz val="11"/>
        <color rgb="FF000000"/>
        <rFont val="Calibri"/>
        <family val="2"/>
        <scheme val="minor"/>
      </rPr>
      <t>Boat dockage</t>
    </r>
    <r>
      <rPr>
        <sz val="11"/>
        <color rgb="FF000000"/>
        <rFont val="Calibri"/>
        <family val="2"/>
        <scheme val="minor"/>
      </rPr>
      <t xml:space="preserve"> - Weekly (not pro-rated)</t>
    </r>
  </si>
  <si>
    <t>$4/foot/week (includes trailor storage)</t>
  </si>
  <si>
    <r>
      <rPr>
        <b/>
        <sz val="11"/>
        <color rgb="FF000000"/>
        <rFont val="Calibri"/>
        <family val="2"/>
        <scheme val="minor"/>
      </rPr>
      <t>Boat Storage:</t>
    </r>
    <r>
      <rPr>
        <sz val="11"/>
        <color rgb="FF000000"/>
        <rFont val="Calibri"/>
        <family val="2"/>
        <scheme val="minor"/>
      </rPr>
      <t xml:space="preserve"> on trailer - Daily </t>
    </r>
  </si>
  <si>
    <t>$1/foot total length/day</t>
  </si>
  <si>
    <r>
      <rPr>
        <b/>
        <sz val="11"/>
        <color rgb="FF000000"/>
        <rFont val="Calibri"/>
        <family val="2"/>
        <scheme val="minor"/>
      </rPr>
      <t>*Boat Storage:</t>
    </r>
    <r>
      <rPr>
        <sz val="11"/>
        <color rgb="FF000000"/>
        <rFont val="Calibri"/>
        <family val="2"/>
        <scheme val="minor"/>
      </rPr>
      <t xml:space="preserve"> on trailer - Monthly (not pro-rated)</t>
    </r>
  </si>
  <si>
    <t>$15/foot total length/month*</t>
  </si>
  <si>
    <t>*pre-paid monthly 1st thru 31st; not responsible for damages or hurricane prep</t>
  </si>
  <si>
    <t>Equipment Storage</t>
  </si>
  <si>
    <r>
      <rPr>
        <b/>
        <sz val="11"/>
        <color rgb="FF000000"/>
        <rFont val="Calibri"/>
        <family val="2"/>
        <scheme val="minor"/>
      </rPr>
      <t xml:space="preserve">Temporary - </t>
    </r>
    <r>
      <rPr>
        <sz val="11"/>
        <color rgb="FF000000"/>
        <rFont val="Calibri"/>
        <family val="2"/>
        <scheme val="minor"/>
      </rPr>
      <t>pre-arrival  (A/C, secure)</t>
    </r>
  </si>
  <si>
    <t>per cubic foot @ $0.30/day</t>
  </si>
  <si>
    <r>
      <rPr>
        <b/>
        <sz val="11"/>
        <color rgb="FF000000"/>
        <rFont val="Calibri"/>
        <family val="2"/>
        <scheme val="minor"/>
      </rPr>
      <t>*Long term</t>
    </r>
    <r>
      <rPr>
        <sz val="11"/>
        <color rgb="FF000000"/>
        <rFont val="Calibri"/>
        <family val="2"/>
        <scheme val="minor"/>
      </rPr>
      <t xml:space="preserve"> - ambient, lockable</t>
    </r>
  </si>
  <si>
    <t>$0.65/cu ft/mo</t>
  </si>
  <si>
    <t xml:space="preserve">     Rubbermaid Storage Shed: 48 cu ft (2’ x 4’ x 6’)</t>
  </si>
  <si>
    <t>$30/month*</t>
  </si>
  <si>
    <t xml:space="preserve">     Metal Storage Shed: 360 cu ft (6’ x 10’ x 6’)</t>
  </si>
  <si>
    <t>$225/month*</t>
  </si>
  <si>
    <t xml:space="preserve">Seawater Tank Usage </t>
  </si>
  <si>
    <t>See workbook tab "Seawater Tanks"</t>
  </si>
  <si>
    <t xml:space="preserve">Grand Total </t>
  </si>
  <si>
    <t>Seawater Systems Calculator</t>
  </si>
  <si>
    <t>Also see: KML Sea Water Use Procedures &amp; Guidelines</t>
  </si>
  <si>
    <r>
      <t xml:space="preserve">submit </t>
    </r>
    <r>
      <rPr>
        <b/>
        <u/>
        <sz val="12"/>
        <color theme="1"/>
        <rFont val="Calibri"/>
        <family val="2"/>
        <scheme val="minor"/>
      </rPr>
      <t>Seawater Use Request Form</t>
    </r>
    <r>
      <rPr>
        <sz val="12"/>
        <color theme="1"/>
        <rFont val="Calibri"/>
        <family val="2"/>
        <scheme val="minor"/>
      </rPr>
      <t xml:space="preserve"> (SURF)</t>
    </r>
  </si>
  <si>
    <r>
      <t xml:space="preserve">Well Water System </t>
    </r>
    <r>
      <rPr>
        <b/>
        <u/>
        <sz val="12"/>
        <color rgb="FF00B050"/>
        <rFont val="Calibri"/>
        <family val="2"/>
      </rPr>
      <t xml:space="preserve"> </t>
    </r>
  </si>
  <si>
    <r>
      <rPr>
        <b/>
        <sz val="12"/>
        <color theme="1"/>
        <rFont val="Calibri"/>
        <family val="2"/>
        <scheme val="minor"/>
      </rPr>
      <t>All Permits and IACUC Approvals</t>
    </r>
    <r>
      <rPr>
        <sz val="12"/>
        <color theme="1"/>
        <rFont val="Calibri"/>
        <family val="2"/>
        <scheme val="minor"/>
      </rPr>
      <t xml:space="preserve"> must be current &amp; on file at KML</t>
    </r>
  </si>
  <si>
    <r>
      <rPr>
        <b/>
        <sz val="12"/>
        <color rgb="FFFF0000"/>
        <rFont val="Calibri"/>
        <family val="2"/>
      </rPr>
      <t>*water quality manipulation</t>
    </r>
    <r>
      <rPr>
        <sz val="12"/>
        <color rgb="FFFF0000"/>
        <rFont val="Calibri"/>
        <family val="2"/>
      </rPr>
      <t xml:space="preserve"> -- heating, cooling, pH manipulation, RO water  -- additional cost apply </t>
    </r>
  </si>
  <si>
    <t>tanks, wet tables, &amp; aquaria*</t>
  </si>
  <si>
    <t>dimensions</t>
  </si>
  <si>
    <t>max water depth (in)</t>
  </si>
  <si>
    <t>max capacity (gal)</t>
  </si>
  <si>
    <t># available</t>
  </si>
  <si>
    <t>cost for  1 aquarium or tank</t>
  </si>
  <si>
    <t>per day</t>
  </si>
  <si>
    <t>per week</t>
  </si>
  <si>
    <t>per month</t>
  </si>
  <si>
    <t>raceways 40-gal</t>
  </si>
  <si>
    <t xml:space="preserve">32" x 18" x 18" </t>
  </si>
  <si>
    <t>16"</t>
  </si>
  <si>
    <t>40 gal</t>
  </si>
  <si>
    <t>raceways 135-gal</t>
  </si>
  <si>
    <t xml:space="preserve">72" x 36" x 14" </t>
  </si>
  <si>
    <t>12"</t>
  </si>
  <si>
    <t>135 gal</t>
  </si>
  <si>
    <t>raceways 130-gal</t>
  </si>
  <si>
    <t>75" x 27" x 17"</t>
  </si>
  <si>
    <t>15"</t>
  </si>
  <si>
    <t>130 gal</t>
  </si>
  <si>
    <t>raceways 230-gal</t>
  </si>
  <si>
    <t xml:space="preserve">144" x 28" x 18" </t>
  </si>
  <si>
    <t>230-gal</t>
  </si>
  <si>
    <t>round tanks 475-gal</t>
  </si>
  <si>
    <t>72" x 31"</t>
  </si>
  <si>
    <t>27"</t>
  </si>
  <si>
    <t>475 gal</t>
  </si>
  <si>
    <t>round tanks 1000-gal</t>
  </si>
  <si>
    <t xml:space="preserve">91" X 36" </t>
  </si>
  <si>
    <t>32"</t>
  </si>
  <si>
    <t>1000 gal</t>
  </si>
  <si>
    <t>wet tables 60-gal (Lab 2)</t>
  </si>
  <si>
    <t>75" x 23" x 12"</t>
  </si>
  <si>
    <t>10"</t>
  </si>
  <si>
    <t>60 gal</t>
  </si>
  <si>
    <r>
      <t>*</t>
    </r>
    <r>
      <rPr>
        <b/>
        <sz val="12"/>
        <rFont val="Calibri"/>
        <family val="2"/>
      </rPr>
      <t xml:space="preserve">temperature manipulation (per heater/chiller unit): </t>
    </r>
    <r>
      <rPr>
        <sz val="12"/>
        <rFont val="Calibri"/>
        <family val="2"/>
      </rPr>
      <t>heating and/or cooling</t>
    </r>
  </si>
  <si>
    <r>
      <t>*</t>
    </r>
    <r>
      <rPr>
        <b/>
        <sz val="12"/>
        <rFont val="Calibri"/>
        <family val="2"/>
      </rPr>
      <t>pH manipulation:</t>
    </r>
    <r>
      <rPr>
        <sz val="12"/>
        <rFont val="Calibri"/>
        <family val="2"/>
      </rPr>
      <t xml:space="preserve"> (plus direct costs of CO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, dosing chemicals, etc) </t>
    </r>
  </si>
  <si>
    <r>
      <rPr>
        <b/>
        <sz val="12"/>
        <rFont val="Calibri"/>
        <family val="2"/>
      </rPr>
      <t>*staff time:</t>
    </r>
    <r>
      <rPr>
        <sz val="12"/>
        <rFont val="Calibri"/>
        <family val="2"/>
      </rPr>
      <t xml:space="preserve"> project support/after hours/weekend</t>
    </r>
  </si>
  <si>
    <t>per hour</t>
  </si>
  <si>
    <r>
      <rPr>
        <b/>
        <sz val="12"/>
        <rFont val="Calibri"/>
        <family val="2"/>
      </rPr>
      <t>*filtration:</t>
    </r>
    <r>
      <rPr>
        <sz val="12"/>
        <rFont val="Calibri"/>
        <family val="2"/>
      </rPr>
      <t xml:space="preserve">  discuss with staff</t>
    </r>
  </si>
  <si>
    <r>
      <t>*</t>
    </r>
    <r>
      <rPr>
        <b/>
        <sz val="12"/>
        <rFont val="Calibri"/>
        <family val="2"/>
      </rPr>
      <t>Reverse osmosis (RO)</t>
    </r>
    <r>
      <rPr>
        <sz val="12"/>
        <rFont val="Calibri"/>
        <family val="2"/>
      </rPr>
      <t xml:space="preserve"> aquaculture grade water </t>
    </r>
  </si>
  <si>
    <t>2-3 gal/min</t>
  </si>
  <si>
    <t>per gallon/day</t>
  </si>
  <si>
    <t>glass aquarium 15-gal</t>
  </si>
  <si>
    <t xml:space="preserve">20" x 12" x 12.5" </t>
  </si>
  <si>
    <t>12.5"</t>
  </si>
  <si>
    <t>15 gal</t>
  </si>
  <si>
    <t xml:space="preserve">glass aquarium 20-gal </t>
  </si>
  <si>
    <t xml:space="preserve">30" x 12" x 12.5" </t>
  </si>
  <si>
    <t>20 gal</t>
  </si>
  <si>
    <t xml:space="preserve">glass aquarium 25-gal </t>
  </si>
  <si>
    <t xml:space="preserve">36" x 12" x 12.5" </t>
  </si>
  <si>
    <t>25 gal</t>
  </si>
  <si>
    <t xml:space="preserve">glass aquarium 30-gal </t>
  </si>
  <si>
    <t xml:space="preserve">30" x 12" x 18.5" </t>
  </si>
  <si>
    <t>18.5"</t>
  </si>
  <si>
    <t>30 gal</t>
  </si>
  <si>
    <t>acrylic aquarium 22-gal</t>
  </si>
  <si>
    <t>24" x 16" x 14.0"</t>
  </si>
  <si>
    <t>14.0"</t>
  </si>
  <si>
    <t>22 gal</t>
  </si>
  <si>
    <t>Well water system: sub-total</t>
  </si>
  <si>
    <t>Bay Water System</t>
  </si>
  <si>
    <t>2020: Closed for Infrastructure Upgrades and Renovations</t>
  </si>
  <si>
    <t>tanks, wet tables, &amp; aquaria</t>
  </si>
  <si>
    <t>acrylic flo-thru tanks**</t>
  </si>
  <si>
    <t>6" x 6" x 6"</t>
  </si>
  <si>
    <t>6"</t>
  </si>
  <si>
    <t>1 gal</t>
  </si>
  <si>
    <t>14" x 12" x12"</t>
  </si>
  <si>
    <t>8 gal</t>
  </si>
  <si>
    <t>24" x 16" x 10"</t>
  </si>
  <si>
    <t>12 gal</t>
  </si>
  <si>
    <t>acrylic tanks**</t>
  </si>
  <si>
    <t>23" x 16" x 10"</t>
  </si>
  <si>
    <t>**filtration optional 50µ-0.35µ - cost of filter cartidge additional</t>
  </si>
  <si>
    <t>wet tables 60-gal</t>
  </si>
  <si>
    <t>rectanular tanks 75-gal</t>
  </si>
  <si>
    <t>48" x 26" x 17"</t>
  </si>
  <si>
    <t>75 gal</t>
  </si>
  <si>
    <t>oval stock tanks - black poly 150-gal</t>
  </si>
  <si>
    <t>60" x 36" x 24"</t>
  </si>
  <si>
    <t>22"</t>
  </si>
  <si>
    <t>150 gal</t>
  </si>
  <si>
    <t>raceways - fiberglass 8' 125-gal</t>
  </si>
  <si>
    <t>96" x 24" x 18"</t>
  </si>
  <si>
    <t>125 gal</t>
  </si>
  <si>
    <t>raceways - fiberglass 12' 160-gal</t>
  </si>
  <si>
    <t>144" x 21" x 18"</t>
  </si>
  <si>
    <t>160 gal</t>
  </si>
  <si>
    <t>round tanks 750-gal</t>
  </si>
  <si>
    <t xml:space="preserve">96" x 28" </t>
  </si>
  <si>
    <t>24"</t>
  </si>
  <si>
    <t>750 gal</t>
  </si>
  <si>
    <t>96" x 36"</t>
  </si>
  <si>
    <r>
      <rPr>
        <b/>
        <sz val="10"/>
        <rFont val="Calibri"/>
        <family val="2"/>
      </rPr>
      <t>Mesocosm</t>
    </r>
    <r>
      <rPr>
        <sz val="10"/>
        <rFont val="Calibri"/>
        <family val="2"/>
      </rPr>
      <t xml:space="preserve"> (Shallows) - full or half</t>
    </r>
  </si>
  <si>
    <t>ave depth 32"</t>
  </si>
  <si>
    <t>42"</t>
  </si>
  <si>
    <t>120,000 gal</t>
  </si>
  <si>
    <t>Bay water system: sub-total</t>
  </si>
  <si>
    <t>Wet lab bench space</t>
  </si>
  <si>
    <t>9' bench  $1.25/ft per week</t>
  </si>
  <si>
    <t>27"W x 9.5'L x 37" high</t>
  </si>
  <si>
    <t>9.5'</t>
  </si>
  <si>
    <t>8' bench $1.25/ft per week</t>
  </si>
  <si>
    <t>26"W x 8'L x 38" high</t>
  </si>
  <si>
    <t>8'</t>
  </si>
  <si>
    <t>Bench space : sub-total</t>
  </si>
  <si>
    <t>Special Project Space     **monthly rate not pro-rated**</t>
  </si>
  <si>
    <t>Month(s)</t>
  </si>
  <si>
    <t xml:space="preserve">Special Project Space </t>
  </si>
  <si>
    <t>Project Footprint - per Square Foot/month</t>
  </si>
  <si>
    <t>Request Approval^^</t>
  </si>
  <si>
    <t>^^See KML staff to plan all set up, plumbing, and electrical needs</t>
  </si>
  <si>
    <t>Special Project Space : sub-total</t>
  </si>
  <si>
    <t>Seawater systems Sub-total</t>
  </si>
  <si>
    <r>
      <rPr>
        <b/>
        <sz val="11"/>
        <color theme="1"/>
        <rFont val="Calibri"/>
        <family val="2"/>
        <scheme val="minor"/>
      </rPr>
      <t xml:space="preserve">Daily Access </t>
    </r>
    <r>
      <rPr>
        <sz val="11"/>
        <color theme="1"/>
        <rFont val="Calibri"/>
        <family val="2"/>
        <scheme val="minor"/>
      </rPr>
      <t>(no dorm use)</t>
    </r>
  </si>
  <si>
    <r>
      <rPr>
        <b/>
        <sz val="11"/>
        <color rgb="FF000000"/>
        <rFont val="Calibri"/>
        <family val="2"/>
        <scheme val="minor"/>
      </rPr>
      <t>Monthly Access</t>
    </r>
    <r>
      <rPr>
        <sz val="11"/>
        <color rgb="FF000000"/>
        <rFont val="Calibri"/>
        <family val="2"/>
        <scheme val="minor"/>
      </rPr>
      <t xml:space="preserve"> (no dorm use)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</si>
</sst>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0"/>
      <color theme="1"/>
      <name val="Showcard Gothic"/>
      <family val="5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7030A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Showcard Gothic"/>
      <family val="5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name val="Calibri"/>
      <family val="2"/>
    </font>
    <font>
      <b/>
      <u/>
      <sz val="12"/>
      <color rgb="FF00B050"/>
      <name val="Calibri"/>
      <family val="2"/>
    </font>
    <font>
      <b/>
      <sz val="12"/>
      <name val="Calibri"/>
      <family val="2"/>
    </font>
    <font>
      <vertAlign val="subscript"/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Showcard Gothic"/>
      <family val="5"/>
    </font>
    <font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0" fillId="0" borderId="0" xfId="0" applyBorder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2" xfId="0" applyFont="1" applyBorder="1"/>
    <xf numFmtId="164" fontId="0" fillId="0" borderId="2" xfId="0" applyNumberFormat="1" applyFont="1" applyBorder="1"/>
    <xf numFmtId="0" fontId="0" fillId="0" borderId="4" xfId="0" applyFont="1" applyBorder="1"/>
    <xf numFmtId="0" fontId="0" fillId="0" borderId="6" xfId="0" applyFont="1" applyBorder="1"/>
    <xf numFmtId="164" fontId="0" fillId="0" borderId="6" xfId="0" applyNumberFormat="1" applyFont="1" applyBorder="1"/>
    <xf numFmtId="0" fontId="0" fillId="0" borderId="7" xfId="0" applyFont="1" applyBorder="1"/>
    <xf numFmtId="164" fontId="0" fillId="0" borderId="7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8" xfId="0" applyFont="1" applyBorder="1"/>
    <xf numFmtId="0" fontId="0" fillId="0" borderId="12" xfId="0" applyFont="1" applyBorder="1"/>
    <xf numFmtId="0" fontId="13" fillId="0" borderId="4" xfId="0" applyFont="1" applyBorder="1"/>
    <xf numFmtId="164" fontId="0" fillId="0" borderId="5" xfId="0" applyNumberFormat="1" applyFont="1" applyBorder="1"/>
    <xf numFmtId="0" fontId="0" fillId="0" borderId="5" xfId="0" applyFont="1" applyBorder="1"/>
    <xf numFmtId="0" fontId="13" fillId="0" borderId="5" xfId="0" applyFont="1" applyBorder="1"/>
    <xf numFmtId="0" fontId="12" fillId="0" borderId="0" xfId="0" applyFont="1" applyBorder="1" applyAlignment="1">
      <alignment horizontal="right" wrapText="1"/>
    </xf>
    <xf numFmtId="164" fontId="0" fillId="0" borderId="13" xfId="0" applyNumberFormat="1" applyFont="1" applyBorder="1"/>
    <xf numFmtId="0" fontId="1" fillId="2" borderId="3" xfId="0" applyFont="1" applyFill="1" applyBorder="1"/>
    <xf numFmtId="164" fontId="1" fillId="2" borderId="5" xfId="0" applyNumberFormat="1" applyFont="1" applyFill="1" applyBorder="1"/>
    <xf numFmtId="0" fontId="1" fillId="2" borderId="5" xfId="0" applyFont="1" applyFill="1" applyBorder="1"/>
    <xf numFmtId="164" fontId="0" fillId="0" borderId="8" xfId="0" applyNumberFormat="1" applyFont="1" applyBorder="1"/>
    <xf numFmtId="164" fontId="0" fillId="0" borderId="15" xfId="0" applyNumberFormat="1" applyFont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11" fillId="2" borderId="9" xfId="0" applyFont="1" applyFill="1" applyBorder="1" applyAlignment="1">
      <alignment horizontal="left" wrapText="1"/>
    </xf>
    <xf numFmtId="0" fontId="0" fillId="2" borderId="9" xfId="0" applyFont="1" applyFill="1" applyBorder="1"/>
    <xf numFmtId="164" fontId="0" fillId="2" borderId="9" xfId="0" applyNumberFormat="1" applyFont="1" applyFill="1" applyBorder="1"/>
    <xf numFmtId="164" fontId="0" fillId="2" borderId="12" xfId="0" applyNumberFormat="1" applyFont="1" applyFill="1" applyBorder="1"/>
    <xf numFmtId="0" fontId="12" fillId="0" borderId="14" xfId="0" applyFont="1" applyBorder="1" applyAlignment="1">
      <alignment horizontal="right" wrapText="1"/>
    </xf>
    <xf numFmtId="0" fontId="0" fillId="0" borderId="14" xfId="0" applyFont="1" applyBorder="1"/>
    <xf numFmtId="164" fontId="0" fillId="0" borderId="14" xfId="0" applyNumberFormat="1" applyFont="1" applyBorder="1"/>
    <xf numFmtId="0" fontId="0" fillId="0" borderId="0" xfId="0" applyNumberFormat="1" applyAlignment="1">
      <alignment horizontal="center"/>
    </xf>
    <xf numFmtId="0" fontId="19" fillId="0" borderId="0" xfId="0" applyFont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2" borderId="6" xfId="0" applyFont="1" applyFill="1" applyBorder="1"/>
    <xf numFmtId="0" fontId="22" fillId="2" borderId="19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0" borderId="0" xfId="0" applyFont="1" applyBorder="1"/>
    <xf numFmtId="0" fontId="20" fillId="0" borderId="1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/>
    <xf numFmtId="0" fontId="16" fillId="0" borderId="2" xfId="0" applyFont="1" applyBorder="1"/>
    <xf numFmtId="0" fontId="23" fillId="0" borderId="0" xfId="0" applyFont="1" applyAlignment="1">
      <alignment horizontal="center"/>
    </xf>
    <xf numFmtId="0" fontId="16" fillId="0" borderId="0" xfId="0" applyFont="1" applyFill="1" applyBorder="1"/>
    <xf numFmtId="0" fontId="24" fillId="0" borderId="0" xfId="0" applyFont="1" applyAlignment="1">
      <alignment horizontal="center"/>
    </xf>
    <xf numFmtId="0" fontId="16" fillId="0" borderId="0" xfId="0" applyFont="1" applyBorder="1"/>
    <xf numFmtId="0" fontId="16" fillId="0" borderId="2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3" borderId="9" xfId="0" applyFont="1" applyFill="1" applyBorder="1"/>
    <xf numFmtId="0" fontId="25" fillId="3" borderId="9" xfId="0" applyFont="1" applyFill="1" applyBorder="1" applyAlignment="1">
      <alignment horizontal="center"/>
    </xf>
    <xf numFmtId="164" fontId="25" fillId="3" borderId="9" xfId="0" applyNumberFormat="1" applyFont="1" applyFill="1" applyBorder="1" applyAlignment="1">
      <alignment horizontal="center"/>
    </xf>
    <xf numFmtId="164" fontId="22" fillId="3" borderId="6" xfId="0" applyNumberFormat="1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27" fillId="2" borderId="12" xfId="0" applyNumberFormat="1" applyFont="1" applyFill="1" applyBorder="1" applyAlignment="1">
      <alignment horizontal="center"/>
    </xf>
    <xf numFmtId="0" fontId="27" fillId="2" borderId="6" xfId="0" applyNumberFormat="1" applyFont="1" applyFill="1" applyBorder="1" applyAlignment="1">
      <alignment horizontal="center"/>
    </xf>
    <xf numFmtId="164" fontId="27" fillId="2" borderId="6" xfId="0" applyNumberFormat="1" applyFont="1" applyFill="1" applyBorder="1"/>
    <xf numFmtId="0" fontId="26" fillId="0" borderId="0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164" fontId="26" fillId="0" borderId="6" xfId="0" applyNumberFormat="1" applyFont="1" applyBorder="1"/>
    <xf numFmtId="164" fontId="26" fillId="0" borderId="0" xfId="0" applyNumberFormat="1" applyFont="1" applyBorder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6" fillId="0" borderId="0" xfId="0" applyFont="1" applyBorder="1"/>
    <xf numFmtId="0" fontId="26" fillId="0" borderId="1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9" fillId="0" borderId="0" xfId="0" applyFont="1" applyAlignment="1"/>
    <xf numFmtId="0" fontId="2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3" borderId="21" xfId="0" applyFont="1" applyFill="1" applyBorder="1"/>
    <xf numFmtId="0" fontId="28" fillId="3" borderId="22" xfId="0" applyNumberFormat="1" applyFont="1" applyFill="1" applyBorder="1" applyAlignment="1">
      <alignment horizontal="center"/>
    </xf>
    <xf numFmtId="164" fontId="28" fillId="3" borderId="23" xfId="0" applyNumberFormat="1" applyFont="1" applyFill="1" applyBorder="1"/>
    <xf numFmtId="0" fontId="28" fillId="3" borderId="21" xfId="0" applyFont="1" applyFill="1" applyBorder="1" applyAlignment="1">
      <alignment horizontal="right"/>
    </xf>
    <xf numFmtId="0" fontId="0" fillId="3" borderId="22" xfId="0" applyFill="1" applyBorder="1"/>
    <xf numFmtId="0" fontId="21" fillId="0" borderId="4" xfId="0" applyFont="1" applyBorder="1"/>
    <xf numFmtId="0" fontId="21" fillId="0" borderId="5" xfId="0" applyFont="1" applyBorder="1"/>
    <xf numFmtId="0" fontId="26" fillId="0" borderId="19" xfId="0" applyFont="1" applyBorder="1"/>
    <xf numFmtId="0" fontId="1" fillId="2" borderId="6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0" fillId="2" borderId="6" xfId="0" applyFont="1" applyFill="1" applyBorder="1"/>
    <xf numFmtId="0" fontId="14" fillId="2" borderId="6" xfId="0" applyFont="1" applyFill="1" applyBorder="1" applyAlignment="1">
      <alignment horizontal="center"/>
    </xf>
    <xf numFmtId="0" fontId="1" fillId="3" borderId="11" xfId="0" applyFont="1" applyFill="1" applyBorder="1"/>
    <xf numFmtId="164" fontId="1" fillId="3" borderId="11" xfId="0" applyNumberFormat="1" applyFont="1" applyFill="1" applyBorder="1"/>
    <xf numFmtId="0" fontId="17" fillId="3" borderId="17" xfId="0" applyFont="1" applyFill="1" applyBorder="1" applyAlignment="1">
      <alignment horizontal="right"/>
    </xf>
    <xf numFmtId="164" fontId="17" fillId="3" borderId="15" xfId="0" applyNumberFormat="1" applyFont="1" applyFill="1" applyBorder="1"/>
    <xf numFmtId="0" fontId="22" fillId="3" borderId="16" xfId="0" applyFont="1" applyFill="1" applyBorder="1"/>
    <xf numFmtId="0" fontId="11" fillId="2" borderId="6" xfId="0" applyFont="1" applyFill="1" applyBorder="1"/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2" xfId="0" applyBorder="1"/>
    <xf numFmtId="0" fontId="0" fillId="0" borderId="9" xfId="0" applyBorder="1"/>
    <xf numFmtId="0" fontId="19" fillId="0" borderId="0" xfId="0" applyFont="1" applyBorder="1"/>
    <xf numFmtId="164" fontId="31" fillId="0" borderId="12" xfId="0" applyNumberFormat="1" applyFont="1" applyBorder="1"/>
    <xf numFmtId="164" fontId="33" fillId="0" borderId="16" xfId="0" applyNumberFormat="1" applyFont="1" applyBorder="1" applyAlignment="1">
      <alignment horizontal="center"/>
    </xf>
    <xf numFmtId="164" fontId="33" fillId="0" borderId="9" xfId="0" applyNumberFormat="1" applyFont="1" applyBorder="1" applyAlignment="1">
      <alignment horizontal="right"/>
    </xf>
    <xf numFmtId="0" fontId="31" fillId="0" borderId="9" xfId="0" applyNumberFormat="1" applyFont="1" applyBorder="1" applyAlignment="1">
      <alignment horizontal="center"/>
    </xf>
    <xf numFmtId="0" fontId="31" fillId="0" borderId="16" xfId="0" applyFont="1" applyBorder="1"/>
    <xf numFmtId="0" fontId="31" fillId="0" borderId="9" xfId="0" applyFont="1" applyBorder="1" applyAlignment="1">
      <alignment horizontal="right"/>
    </xf>
    <xf numFmtId="0" fontId="26" fillId="0" borderId="7" xfId="0" applyNumberFormat="1" applyFont="1" applyBorder="1" applyAlignment="1">
      <alignment horizontal="center"/>
    </xf>
    <xf numFmtId="164" fontId="26" fillId="0" borderId="7" xfId="0" applyNumberFormat="1" applyFont="1" applyBorder="1"/>
    <xf numFmtId="164" fontId="16" fillId="0" borderId="0" xfId="0" applyNumberFormat="1" applyFont="1" applyBorder="1" applyAlignment="1">
      <alignment horizontal="center"/>
    </xf>
    <xf numFmtId="0" fontId="16" fillId="0" borderId="10" xfId="0" applyFont="1" applyBorder="1"/>
    <xf numFmtId="0" fontId="16" fillId="0" borderId="1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20" xfId="0" applyFont="1" applyBorder="1"/>
    <xf numFmtId="164" fontId="16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164" fontId="0" fillId="0" borderId="12" xfId="0" applyNumberFormat="1" applyFont="1" applyBorder="1"/>
    <xf numFmtId="0" fontId="0" fillId="0" borderId="3" xfId="0" applyFont="1" applyBorder="1"/>
    <xf numFmtId="0" fontId="0" fillId="0" borderId="6" xfId="0" applyFont="1" applyFill="1" applyBorder="1"/>
    <xf numFmtId="0" fontId="2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16" fillId="4" borderId="9" xfId="0" applyNumberFormat="1" applyFont="1" applyFill="1" applyBorder="1" applyAlignment="1">
      <alignment horizontal="center"/>
    </xf>
    <xf numFmtId="0" fontId="31" fillId="0" borderId="9" xfId="0" applyFont="1" applyBorder="1"/>
    <xf numFmtId="164" fontId="31" fillId="0" borderId="9" xfId="0" applyNumberFormat="1" applyFont="1" applyBorder="1"/>
    <xf numFmtId="164" fontId="0" fillId="0" borderId="6" xfId="0" applyNumberFormat="1" applyFont="1" applyFill="1" applyBorder="1"/>
    <xf numFmtId="0" fontId="13" fillId="0" borderId="7" xfId="0" applyFont="1" applyBorder="1"/>
    <xf numFmtId="0" fontId="13" fillId="0" borderId="6" xfId="0" applyFont="1" applyBorder="1"/>
    <xf numFmtId="6" fontId="13" fillId="0" borderId="6" xfId="0" applyNumberFormat="1" applyFont="1" applyBorder="1" applyAlignment="1">
      <alignment horizontal="left"/>
    </xf>
    <xf numFmtId="0" fontId="0" fillId="0" borderId="19" xfId="0" applyFont="1" applyBorder="1"/>
    <xf numFmtId="0" fontId="0" fillId="0" borderId="18" xfId="0" applyFont="1" applyBorder="1"/>
    <xf numFmtId="0" fontId="0" fillId="0" borderId="20" xfId="0" applyFont="1" applyBorder="1"/>
    <xf numFmtId="0" fontId="0" fillId="0" borderId="24" xfId="0" applyBorder="1"/>
    <xf numFmtId="164" fontId="0" fillId="0" borderId="26" xfId="0" applyNumberFormat="1" applyBorder="1"/>
    <xf numFmtId="0" fontId="0" fillId="0" borderId="27" xfId="0" applyBorder="1"/>
    <xf numFmtId="164" fontId="0" fillId="0" borderId="29" xfId="0" applyNumberFormat="1" applyBorder="1"/>
    <xf numFmtId="0" fontId="21" fillId="0" borderId="4" xfId="0" applyFont="1" applyFill="1" applyBorder="1"/>
    <xf numFmtId="0" fontId="21" fillId="0" borderId="20" xfId="0" applyFont="1" applyBorder="1"/>
    <xf numFmtId="0" fontId="21" fillId="0" borderId="6" xfId="0" applyFont="1" applyBorder="1"/>
    <xf numFmtId="0" fontId="21" fillId="0" borderId="9" xfId="0" applyFont="1" applyBorder="1"/>
    <xf numFmtId="0" fontId="21" fillId="0" borderId="6" xfId="0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0" fontId="0" fillId="0" borderId="25" xfId="0" applyNumberFormat="1" applyBorder="1"/>
    <xf numFmtId="0" fontId="0" fillId="0" borderId="28" xfId="0" applyNumberFormat="1" applyBorder="1"/>
    <xf numFmtId="0" fontId="18" fillId="0" borderId="0" xfId="0" applyFont="1" applyBorder="1" applyAlignment="1">
      <alignment horizontal="right"/>
    </xf>
    <xf numFmtId="0" fontId="26" fillId="2" borderId="6" xfId="0" applyNumberFormat="1" applyFont="1" applyFill="1" applyBorder="1" applyAlignment="1">
      <alignment horizontal="center"/>
    </xf>
    <xf numFmtId="0" fontId="26" fillId="0" borderId="6" xfId="0" applyNumberFormat="1" applyFont="1" applyFill="1" applyBorder="1" applyAlignment="1">
      <alignment horizontal="center"/>
    </xf>
    <xf numFmtId="164" fontId="26" fillId="0" borderId="6" xfId="0" applyNumberFormat="1" applyFont="1" applyFill="1" applyBorder="1"/>
    <xf numFmtId="0" fontId="38" fillId="0" borderId="7" xfId="0" applyFont="1" applyFill="1" applyBorder="1"/>
    <xf numFmtId="0" fontId="25" fillId="0" borderId="2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/>
    <xf numFmtId="0" fontId="39" fillId="0" borderId="0" xfId="0" applyFont="1"/>
    <xf numFmtId="0" fontId="39" fillId="0" borderId="0" xfId="0" applyFont="1" applyAlignment="1">
      <alignment horizontal="left" vertical="center"/>
    </xf>
    <xf numFmtId="0" fontId="13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13" fillId="0" borderId="7" xfId="0" applyFont="1" applyFill="1" applyBorder="1"/>
    <xf numFmtId="164" fontId="0" fillId="0" borderId="4" xfId="0" applyNumberFormat="1" applyFont="1" applyFill="1" applyBorder="1"/>
    <xf numFmtId="0" fontId="12" fillId="0" borderId="0" xfId="0" applyFont="1" applyFill="1" applyBorder="1" applyAlignment="1">
      <alignment horizontal="right" wrapText="1"/>
    </xf>
    <xf numFmtId="164" fontId="0" fillId="0" borderId="13" xfId="0" applyNumberFormat="1" applyFont="1" applyFill="1" applyBorder="1"/>
    <xf numFmtId="164" fontId="0" fillId="0" borderId="1" xfId="0" applyNumberFormat="1" applyFont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164" fontId="1" fillId="0" borderId="12" xfId="0" applyNumberFormat="1" applyFont="1" applyFill="1" applyBorder="1"/>
    <xf numFmtId="0" fontId="0" fillId="0" borderId="4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64" fontId="0" fillId="0" borderId="12" xfId="0" applyNumberFormat="1" applyFont="1" applyFill="1" applyBorder="1"/>
    <xf numFmtId="0" fontId="13" fillId="0" borderId="5" xfId="0" applyFont="1" applyFill="1" applyBorder="1"/>
    <xf numFmtId="0" fontId="41" fillId="0" borderId="20" xfId="0" applyFont="1" applyFill="1" applyBorder="1"/>
    <xf numFmtId="0" fontId="13" fillId="0" borderId="20" xfId="0" applyFont="1" applyBorder="1"/>
    <xf numFmtId="0" fontId="13" fillId="0" borderId="18" xfId="0" applyFont="1" applyFill="1" applyBorder="1"/>
    <xf numFmtId="164" fontId="2" fillId="0" borderId="1" xfId="0" applyNumberFormat="1" applyFont="1" applyFill="1" applyBorder="1"/>
    <xf numFmtId="0" fontId="13" fillId="0" borderId="19" xfId="0" applyFont="1" applyFill="1" applyBorder="1"/>
    <xf numFmtId="0" fontId="2" fillId="0" borderId="20" xfId="0" applyFont="1" applyFill="1" applyBorder="1" applyAlignment="1">
      <alignment horizontal="right"/>
    </xf>
    <xf numFmtId="0" fontId="21" fillId="0" borderId="7" xfId="0" applyFont="1" applyBorder="1"/>
    <xf numFmtId="0" fontId="21" fillId="0" borderId="18" xfId="0" applyFont="1" applyBorder="1"/>
    <xf numFmtId="0" fontId="16" fillId="0" borderId="18" xfId="0" applyFont="1" applyBorder="1"/>
    <xf numFmtId="164" fontId="16" fillId="0" borderId="18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1" fillId="5" borderId="6" xfId="0" applyFont="1" applyFill="1" applyBorder="1" applyAlignment="1">
      <alignment horizontal="center"/>
    </xf>
    <xf numFmtId="0" fontId="1" fillId="0" borderId="4" xfId="0" applyFont="1" applyFill="1" applyBorder="1"/>
    <xf numFmtId="164" fontId="42" fillId="0" borderId="5" xfId="0" applyNumberFormat="1" applyFont="1" applyBorder="1"/>
    <xf numFmtId="164" fontId="42" fillId="0" borderId="6" xfId="0" applyNumberFormat="1" applyFont="1" applyFill="1" applyBorder="1"/>
    <xf numFmtId="164" fontId="42" fillId="0" borderId="6" xfId="0" applyNumberFormat="1" applyFont="1" applyBorder="1"/>
    <xf numFmtId="0" fontId="42" fillId="0" borderId="4" xfId="0" applyFont="1" applyBorder="1" applyAlignment="1">
      <alignment wrapText="1"/>
    </xf>
    <xf numFmtId="0" fontId="42" fillId="0" borderId="5" xfId="0" applyFont="1" applyBorder="1" applyAlignment="1">
      <alignment wrapText="1"/>
    </xf>
    <xf numFmtId="0" fontId="12" fillId="2" borderId="6" xfId="0" applyFont="1" applyFill="1" applyBorder="1"/>
    <xf numFmtId="0" fontId="21" fillId="0" borderId="20" xfId="0" applyFont="1" applyFill="1" applyBorder="1"/>
    <xf numFmtId="0" fontId="17" fillId="0" borderId="0" xfId="0" applyFont="1" applyFill="1" applyBorder="1" applyAlignment="1">
      <alignment horizontal="left"/>
    </xf>
    <xf numFmtId="0" fontId="27" fillId="0" borderId="0" xfId="0" applyFont="1"/>
    <xf numFmtId="0" fontId="24" fillId="0" borderId="0" xfId="0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6" fillId="0" borderId="1" xfId="0" applyNumberFormat="1" applyFont="1" applyBorder="1"/>
    <xf numFmtId="0" fontId="0" fillId="0" borderId="20" xfId="0" applyBorder="1"/>
    <xf numFmtId="8" fontId="26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center"/>
    </xf>
    <xf numFmtId="164" fontId="26" fillId="0" borderId="1" xfId="0" applyNumberFormat="1" applyFont="1" applyFill="1" applyBorder="1"/>
    <xf numFmtId="0" fontId="0" fillId="2" borderId="7" xfId="0" applyFont="1" applyFill="1" applyBorder="1"/>
    <xf numFmtId="0" fontId="0" fillId="0" borderId="6" xfId="0" applyBorder="1"/>
    <xf numFmtId="164" fontId="0" fillId="0" borderId="10" xfId="0" applyNumberFormat="1" applyFont="1" applyBorder="1"/>
    <xf numFmtId="0" fontId="0" fillId="0" borderId="7" xfId="0" applyFont="1" applyFill="1" applyBorder="1"/>
    <xf numFmtId="0" fontId="26" fillId="0" borderId="1" xfId="0" applyFont="1" applyFill="1" applyBorder="1" applyAlignment="1">
      <alignment horizontal="center"/>
    </xf>
    <xf numFmtId="0" fontId="44" fillId="0" borderId="0" xfId="0" applyFont="1" applyAlignment="1"/>
    <xf numFmtId="0" fontId="43" fillId="0" borderId="0" xfId="0" applyFont="1"/>
    <xf numFmtId="0" fontId="43" fillId="0" borderId="0" xfId="0" applyNumberFormat="1" applyFont="1" applyAlignment="1">
      <alignment horizontal="center"/>
    </xf>
    <xf numFmtId="164" fontId="43" fillId="0" borderId="0" xfId="0" applyNumberFormat="1" applyFont="1"/>
    <xf numFmtId="0" fontId="45" fillId="0" borderId="0" xfId="0" applyFont="1"/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164" fontId="45" fillId="0" borderId="0" xfId="0" applyNumberFormat="1" applyFont="1"/>
    <xf numFmtId="8" fontId="21" fillId="0" borderId="0" xfId="0" applyNumberFormat="1" applyFont="1" applyAlignment="1">
      <alignment horizontal="center"/>
    </xf>
    <xf numFmtId="164" fontId="0" fillId="0" borderId="3" xfId="0" applyNumberFormat="1" applyFont="1" applyBorder="1"/>
    <xf numFmtId="0" fontId="21" fillId="0" borderId="10" xfId="0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164" fontId="26" fillId="0" borderId="8" xfId="0" applyNumberFormat="1" applyFont="1" applyBorder="1"/>
    <xf numFmtId="0" fontId="20" fillId="0" borderId="10" xfId="0" applyFont="1" applyBorder="1" applyAlignment="1">
      <alignment horizontal="center"/>
    </xf>
    <xf numFmtId="0" fontId="26" fillId="0" borderId="4" xfId="0" applyFont="1" applyBorder="1"/>
    <xf numFmtId="164" fontId="26" fillId="0" borderId="20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9" fontId="0" fillId="0" borderId="0" xfId="0" applyNumberFormat="1"/>
    <xf numFmtId="0" fontId="26" fillId="0" borderId="0" xfId="0" applyFont="1" applyBorder="1" applyAlignment="1">
      <alignment horizontal="center" vertical="top"/>
    </xf>
    <xf numFmtId="164" fontId="31" fillId="0" borderId="18" xfId="0" applyNumberFormat="1" applyFont="1" applyBorder="1" applyAlignment="1">
      <alignment horizontal="left"/>
    </xf>
    <xf numFmtId="164" fontId="31" fillId="0" borderId="2" xfId="0" applyNumberFormat="1" applyFont="1" applyBorder="1" applyAlignment="1">
      <alignment horizontal="right"/>
    </xf>
    <xf numFmtId="0" fontId="32" fillId="0" borderId="2" xfId="0" applyNumberFormat="1" applyFont="1" applyBorder="1" applyAlignment="1">
      <alignment horizontal="center"/>
    </xf>
    <xf numFmtId="164" fontId="31" fillId="0" borderId="3" xfId="0" applyNumberFormat="1" applyFont="1" applyBorder="1"/>
    <xf numFmtId="8" fontId="26" fillId="0" borderId="20" xfId="0" applyNumberFormat="1" applyFont="1" applyBorder="1" applyAlignment="1">
      <alignment horizontal="center"/>
    </xf>
    <xf numFmtId="8" fontId="26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9" fontId="47" fillId="0" borderId="0" xfId="0" applyNumberFormat="1" applyFont="1"/>
    <xf numFmtId="164" fontId="47" fillId="0" borderId="0" xfId="0" applyNumberFormat="1" applyFont="1"/>
    <xf numFmtId="0" fontId="1" fillId="6" borderId="4" xfId="0" applyFont="1" applyFill="1" applyBorder="1"/>
    <xf numFmtId="0" fontId="0" fillId="6" borderId="4" xfId="0" applyFont="1" applyFill="1" applyBorder="1"/>
    <xf numFmtId="0" fontId="0" fillId="6" borderId="6" xfId="0" applyFont="1" applyFill="1" applyBorder="1"/>
    <xf numFmtId="164" fontId="0" fillId="6" borderId="6" xfId="0" applyNumberFormat="1" applyFont="1" applyFill="1" applyBorder="1"/>
    <xf numFmtId="0" fontId="0" fillId="6" borderId="7" xfId="0" applyFont="1" applyFill="1" applyBorder="1"/>
    <xf numFmtId="0" fontId="13" fillId="6" borderId="5" xfId="0" applyFont="1" applyFill="1" applyBorder="1"/>
    <xf numFmtId="0" fontId="13" fillId="6" borderId="0" xfId="0" applyFont="1" applyFill="1" applyBorder="1"/>
    <xf numFmtId="0" fontId="13" fillId="6" borderId="6" xfId="0" applyFont="1" applyFill="1" applyBorder="1"/>
    <xf numFmtId="0" fontId="13" fillId="6" borderId="16" xfId="0" applyFont="1" applyFill="1" applyBorder="1"/>
    <xf numFmtId="164" fontId="0" fillId="6" borderId="12" xfId="0" applyNumberFormat="1" applyFont="1" applyFill="1" applyBorder="1"/>
    <xf numFmtId="164" fontId="0" fillId="6" borderId="8" xfId="0" applyNumberFormat="1" applyFont="1" applyFill="1" applyBorder="1"/>
    <xf numFmtId="164" fontId="0" fillId="6" borderId="7" xfId="0" applyNumberFormat="1" applyFont="1" applyFill="1" applyBorder="1"/>
    <xf numFmtId="0" fontId="1" fillId="6" borderId="7" xfId="0" applyFont="1" applyFill="1" applyBorder="1" applyAlignment="1">
      <alignment horizontal="left"/>
    </xf>
    <xf numFmtId="0" fontId="0" fillId="6" borderId="19" xfId="0" applyFont="1" applyFill="1" applyBorder="1"/>
    <xf numFmtId="0" fontId="0" fillId="6" borderId="18" xfId="0" applyFont="1" applyFill="1" applyBorder="1"/>
    <xf numFmtId="164" fontId="0" fillId="6" borderId="5" xfId="0" applyNumberFormat="1" applyFont="1" applyFill="1" applyBorder="1"/>
    <xf numFmtId="0" fontId="1" fillId="6" borderId="4" xfId="0" applyFont="1" applyFill="1" applyBorder="1" applyAlignment="1">
      <alignment horizontal="left"/>
    </xf>
    <xf numFmtId="0" fontId="0" fillId="6" borderId="20" xfId="0" applyFont="1" applyFill="1" applyBorder="1"/>
    <xf numFmtId="164" fontId="0" fillId="6" borderId="3" xfId="0" applyNumberFormat="1" applyFont="1" applyFill="1" applyBorder="1"/>
    <xf numFmtId="0" fontId="0" fillId="6" borderId="5" xfId="0" applyFont="1" applyFill="1" applyBorder="1"/>
    <xf numFmtId="0" fontId="0" fillId="6" borderId="19" xfId="0" applyFont="1" applyFill="1" applyBorder="1" applyAlignment="1">
      <alignment horizontal="left"/>
    </xf>
    <xf numFmtId="0" fontId="0" fillId="6" borderId="18" xfId="0" applyFont="1" applyFill="1" applyBorder="1" applyAlignment="1">
      <alignment horizontal="left"/>
    </xf>
    <xf numFmtId="0" fontId="1" fillId="6" borderId="7" xfId="0" applyFont="1" applyFill="1" applyBorder="1"/>
    <xf numFmtId="0" fontId="1" fillId="6" borderId="5" xfId="0" applyFont="1" applyFill="1" applyBorder="1"/>
    <xf numFmtId="164" fontId="0" fillId="6" borderId="9" xfId="0" applyNumberFormat="1" applyFont="1" applyFill="1" applyBorder="1"/>
    <xf numFmtId="0" fontId="39" fillId="6" borderId="0" xfId="0" applyFont="1" applyFill="1"/>
    <xf numFmtId="0" fontId="0" fillId="6" borderId="9" xfId="0" applyFont="1" applyFill="1" applyBorder="1"/>
    <xf numFmtId="0" fontId="13" fillId="6" borderId="4" xfId="0" applyFont="1" applyFill="1" applyBorder="1"/>
    <xf numFmtId="0" fontId="13" fillId="6" borderId="7" xfId="0" applyFont="1" applyFill="1" applyBorder="1"/>
    <xf numFmtId="164" fontId="0" fillId="6" borderId="18" xfId="0" applyNumberFormat="1" applyFont="1" applyFill="1" applyBorder="1"/>
    <xf numFmtId="164" fontId="0" fillId="6" borderId="2" xfId="0" applyNumberFormat="1" applyFont="1" applyFill="1" applyBorder="1"/>
    <xf numFmtId="0" fontId="0" fillId="6" borderId="0" xfId="0" applyFont="1" applyFill="1" applyBorder="1"/>
    <xf numFmtId="0" fontId="13" fillId="6" borderId="20" xfId="0" applyFont="1" applyFill="1" applyBorder="1"/>
    <xf numFmtId="0" fontId="13" fillId="6" borderId="18" xfId="0" applyFont="1" applyFill="1" applyBorder="1"/>
    <xf numFmtId="0" fontId="13" fillId="6" borderId="19" xfId="0" applyFont="1" applyFill="1" applyBorder="1"/>
    <xf numFmtId="0" fontId="13" fillId="6" borderId="10" xfId="0" applyFont="1" applyFill="1" applyBorder="1"/>
    <xf numFmtId="0" fontId="13" fillId="6" borderId="2" xfId="0" applyFont="1" applyFill="1" applyBorder="1"/>
    <xf numFmtId="0" fontId="13" fillId="6" borderId="9" xfId="0" applyFont="1" applyFill="1" applyBorder="1"/>
    <xf numFmtId="0" fontId="0" fillId="6" borderId="12" xfId="0" applyFont="1" applyFill="1" applyBorder="1"/>
    <xf numFmtId="0" fontId="21" fillId="6" borderId="20" xfId="0" applyFont="1" applyFill="1" applyBorder="1"/>
    <xf numFmtId="0" fontId="26" fillId="6" borderId="4" xfId="0" applyFont="1" applyFill="1" applyBorder="1"/>
    <xf numFmtId="0" fontId="26" fillId="6" borderId="0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center"/>
    </xf>
    <xf numFmtId="164" fontId="26" fillId="6" borderId="19" xfId="0" applyNumberFormat="1" applyFont="1" applyFill="1" applyBorder="1" applyAlignment="1">
      <alignment horizontal="center"/>
    </xf>
    <xf numFmtId="164" fontId="26" fillId="6" borderId="10" xfId="0" applyNumberFormat="1" applyFont="1" applyFill="1" applyBorder="1" applyAlignment="1">
      <alignment horizontal="center"/>
    </xf>
    <xf numFmtId="164" fontId="26" fillId="6" borderId="8" xfId="0" applyNumberFormat="1" applyFont="1" applyFill="1" applyBorder="1" applyAlignment="1">
      <alignment horizontal="center"/>
    </xf>
    <xf numFmtId="0" fontId="26" fillId="6" borderId="6" xfId="0" applyNumberFormat="1" applyFont="1" applyFill="1" applyBorder="1" applyAlignment="1">
      <alignment horizontal="center"/>
    </xf>
    <xf numFmtId="164" fontId="26" fillId="6" borderId="6" xfId="0" applyNumberFormat="1" applyFont="1" applyFill="1" applyBorder="1"/>
    <xf numFmtId="164" fontId="26" fillId="6" borderId="20" xfId="0" applyNumberFormat="1" applyFont="1" applyFill="1" applyBorder="1" applyAlignment="1">
      <alignment horizontal="center"/>
    </xf>
    <xf numFmtId="164" fontId="26" fillId="6" borderId="0" xfId="0" applyNumberFormat="1" applyFont="1" applyFill="1" applyBorder="1" applyAlignment="1">
      <alignment horizontal="center"/>
    </xf>
    <xf numFmtId="164" fontId="26" fillId="6" borderId="1" xfId="0" applyNumberFormat="1" applyFont="1" applyFill="1" applyBorder="1" applyAlignment="1">
      <alignment horizontal="center"/>
    </xf>
    <xf numFmtId="0" fontId="21" fillId="6" borderId="4" xfId="0" applyFont="1" applyFill="1" applyBorder="1"/>
    <xf numFmtId="0" fontId="21" fillId="6" borderId="18" xfId="0" applyFont="1" applyFill="1" applyBorder="1"/>
    <xf numFmtId="0" fontId="21" fillId="6" borderId="5" xfId="0" applyFont="1" applyFill="1" applyBorder="1"/>
    <xf numFmtId="0" fontId="21" fillId="6" borderId="2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164" fontId="26" fillId="6" borderId="18" xfId="0" applyNumberFormat="1" applyFont="1" applyFill="1" applyBorder="1" applyAlignment="1">
      <alignment horizontal="center"/>
    </xf>
    <xf numFmtId="164" fontId="26" fillId="6" borderId="2" xfId="0" applyNumberFormat="1" applyFont="1" applyFill="1" applyBorder="1" applyAlignment="1">
      <alignment horizontal="center"/>
    </xf>
    <xf numFmtId="164" fontId="26" fillId="6" borderId="3" xfId="0" applyNumberFormat="1" applyFont="1" applyFill="1" applyBorder="1" applyAlignment="1">
      <alignment horizontal="center"/>
    </xf>
    <xf numFmtId="0" fontId="25" fillId="6" borderId="7" xfId="0" applyFont="1" applyFill="1" applyBorder="1"/>
    <xf numFmtId="0" fontId="26" fillId="6" borderId="10" xfId="0" applyFont="1" applyFill="1" applyBorder="1"/>
    <xf numFmtId="0" fontId="26" fillId="6" borderId="19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5" fillId="6" borderId="20" xfId="0" applyFont="1" applyFill="1" applyBorder="1"/>
    <xf numFmtId="0" fontId="26" fillId="6" borderId="0" xfId="0" applyFont="1" applyFill="1" applyBorder="1"/>
    <xf numFmtId="0" fontId="24" fillId="6" borderId="0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right"/>
    </xf>
    <xf numFmtId="0" fontId="21" fillId="6" borderId="19" xfId="0" applyFont="1" applyFill="1" applyBorder="1"/>
    <xf numFmtId="0" fontId="26" fillId="6" borderId="7" xfId="0" applyFont="1" applyFill="1" applyBorder="1"/>
    <xf numFmtId="0" fontId="26" fillId="6" borderId="10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 vertical="top"/>
    </xf>
    <xf numFmtId="8" fontId="26" fillId="6" borderId="19" xfId="0" applyNumberFormat="1" applyFont="1" applyFill="1" applyBorder="1" applyAlignment="1">
      <alignment horizontal="center"/>
    </xf>
    <xf numFmtId="8" fontId="26" fillId="6" borderId="10" xfId="0" applyNumberFormat="1" applyFont="1" applyFill="1" applyBorder="1" applyAlignment="1">
      <alignment horizontal="center"/>
    </xf>
    <xf numFmtId="8" fontId="26" fillId="6" borderId="8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 vertical="top"/>
    </xf>
    <xf numFmtId="8" fontId="26" fillId="6" borderId="20" xfId="0" applyNumberFormat="1" applyFont="1" applyFill="1" applyBorder="1" applyAlignment="1">
      <alignment horizontal="center"/>
    </xf>
    <xf numFmtId="8" fontId="26" fillId="6" borderId="0" xfId="0" applyNumberFormat="1" applyFont="1" applyFill="1" applyBorder="1" applyAlignment="1">
      <alignment horizontal="center"/>
    </xf>
    <xf numFmtId="8" fontId="26" fillId="6" borderId="1" xfId="0" applyNumberFormat="1" applyFont="1" applyFill="1" applyBorder="1" applyAlignment="1">
      <alignment horizontal="center"/>
    </xf>
    <xf numFmtId="0" fontId="26" fillId="6" borderId="5" xfId="0" applyFont="1" applyFill="1" applyBorder="1"/>
    <xf numFmtId="0" fontId="26" fillId="6" borderId="5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top"/>
    </xf>
    <xf numFmtId="8" fontId="26" fillId="6" borderId="18" xfId="0" applyNumberFormat="1" applyFont="1" applyFill="1" applyBorder="1" applyAlignment="1">
      <alignment horizontal="center"/>
    </xf>
    <xf numFmtId="8" fontId="26" fillId="6" borderId="2" xfId="0" applyNumberFormat="1" applyFont="1" applyFill="1" applyBorder="1" applyAlignment="1">
      <alignment horizontal="center"/>
    </xf>
    <xf numFmtId="8" fontId="26" fillId="6" borderId="3" xfId="0" applyNumberFormat="1" applyFont="1" applyFill="1" applyBorder="1" applyAlignment="1">
      <alignment horizontal="center"/>
    </xf>
    <xf numFmtId="0" fontId="16" fillId="6" borderId="0" xfId="0" applyFont="1" applyFill="1" applyBorder="1"/>
    <xf numFmtId="0" fontId="16" fillId="6" borderId="20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/>
    </xf>
    <xf numFmtId="0" fontId="21" fillId="6" borderId="7" xfId="0" applyFont="1" applyFill="1" applyBorder="1"/>
    <xf numFmtId="0" fontId="16" fillId="6" borderId="10" xfId="0" applyFont="1" applyFill="1" applyBorder="1"/>
    <xf numFmtId="0" fontId="16" fillId="6" borderId="19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164" fontId="16" fillId="6" borderId="8" xfId="0" applyNumberFormat="1" applyFont="1" applyFill="1" applyBorder="1" applyAlignment="1">
      <alignment horizontal="center"/>
    </xf>
    <xf numFmtId="0" fontId="26" fillId="6" borderId="12" xfId="0" applyNumberFormat="1" applyFont="1" applyFill="1" applyBorder="1" applyAlignment="1">
      <alignment horizontal="center"/>
    </xf>
    <xf numFmtId="164" fontId="16" fillId="6" borderId="1" xfId="0" applyNumberFormat="1" applyFont="1" applyFill="1" applyBorder="1" applyAlignment="1">
      <alignment horizontal="center"/>
    </xf>
    <xf numFmtId="0" fontId="16" fillId="6" borderId="2" xfId="0" applyFont="1" applyFill="1" applyBorder="1"/>
    <xf numFmtId="0" fontId="16" fillId="6" borderId="18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2" xfId="0" applyNumberFormat="1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6" fillId="6" borderId="16" xfId="0" applyFont="1" applyFill="1" applyBorder="1"/>
    <xf numFmtId="0" fontId="16" fillId="6" borderId="16" xfId="0" applyFont="1" applyFill="1" applyBorder="1" applyAlignment="1">
      <alignment horizontal="center"/>
    </xf>
    <xf numFmtId="164" fontId="16" fillId="6" borderId="16" xfId="0" applyNumberFormat="1" applyFont="1" applyFill="1" applyBorder="1" applyAlignment="1">
      <alignment horizontal="center"/>
    </xf>
    <xf numFmtId="164" fontId="16" fillId="6" borderId="9" xfId="0" applyNumberFormat="1" applyFont="1" applyFill="1" applyBorder="1" applyAlignment="1">
      <alignment horizontal="center"/>
    </xf>
    <xf numFmtId="164" fontId="16" fillId="6" borderId="12" xfId="0" applyNumberFormat="1" applyFont="1" applyFill="1" applyBorder="1" applyAlignment="1">
      <alignment horizontal="center"/>
    </xf>
    <xf numFmtId="0" fontId="16" fillId="6" borderId="0" xfId="0" applyFont="1" applyFill="1"/>
    <xf numFmtId="0" fontId="26" fillId="6" borderId="0" xfId="0" applyFont="1" applyFill="1" applyAlignment="1">
      <alignment horizontal="center"/>
    </xf>
    <xf numFmtId="164" fontId="26" fillId="6" borderId="0" xfId="0" applyNumberFormat="1" applyFont="1" applyFill="1" applyAlignment="1">
      <alignment horizontal="center"/>
    </xf>
    <xf numFmtId="164" fontId="16" fillId="6" borderId="0" xfId="0" applyNumberFormat="1" applyFont="1" applyFill="1" applyAlignment="1">
      <alignment horizontal="center"/>
    </xf>
    <xf numFmtId="6" fontId="13" fillId="6" borderId="6" xfId="0" applyNumberFormat="1" applyFont="1" applyFill="1" applyBorder="1" applyAlignment="1">
      <alignment horizontal="left"/>
    </xf>
    <xf numFmtId="0" fontId="0" fillId="6" borderId="6" xfId="0" applyFill="1" applyBorder="1"/>
    <xf numFmtId="164" fontId="0" fillId="7" borderId="6" xfId="0" applyNumberFormat="1" applyFont="1" applyFill="1" applyBorder="1"/>
    <xf numFmtId="0" fontId="26" fillId="0" borderId="1" xfId="0" applyFont="1" applyFill="1" applyBorder="1" applyAlignment="1">
      <alignment horizontal="right"/>
    </xf>
    <xf numFmtId="0" fontId="25" fillId="6" borderId="18" xfId="0" applyFont="1" applyFill="1" applyBorder="1"/>
    <xf numFmtId="0" fontId="26" fillId="6" borderId="2" xfId="0" applyFont="1" applyFill="1" applyBorder="1"/>
    <xf numFmtId="0" fontId="26" fillId="6" borderId="2" xfId="0" applyFont="1" applyFill="1" applyBorder="1" applyAlignment="1">
      <alignment horizontal="right"/>
    </xf>
    <xf numFmtId="0" fontId="24" fillId="6" borderId="2" xfId="0" applyFont="1" applyFill="1" applyBorder="1" applyAlignment="1">
      <alignment horizontal="center"/>
    </xf>
    <xf numFmtId="0" fontId="0" fillId="6" borderId="3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37" fillId="0" borderId="0" xfId="0" applyFont="1"/>
    <xf numFmtId="0" fontId="22" fillId="2" borderId="16" xfId="0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22" fillId="2" borderId="16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94"/>
  <sheetViews>
    <sheetView tabSelected="1" showWhiteSpace="0" view="pageLayout" zoomScaleNormal="100" workbookViewId="0">
      <selection activeCell="A19" sqref="A19"/>
    </sheetView>
  </sheetViews>
  <sheetFormatPr defaultRowHeight="15" x14ac:dyDescent="0.25"/>
  <cols>
    <col min="1" max="1" width="62.85546875" customWidth="1"/>
    <col min="2" max="2" width="53.85546875" customWidth="1"/>
    <col min="4" max="4" width="9.85546875" style="2" customWidth="1"/>
    <col min="6" max="6" width="14.28515625" style="2" customWidth="1"/>
  </cols>
  <sheetData>
    <row r="1" spans="1:6" ht="26.25" x14ac:dyDescent="0.35">
      <c r="A1" s="191" t="s">
        <v>0</v>
      </c>
      <c r="B1" s="123" t="s">
        <v>1</v>
      </c>
      <c r="C1" s="165"/>
      <c r="D1" s="174" t="s">
        <v>2</v>
      </c>
      <c r="E1" s="176"/>
      <c r="F1" s="166" t="s">
        <v>3</v>
      </c>
    </row>
    <row r="2" spans="1:6" ht="16.5" thickBot="1" x14ac:dyDescent="0.3">
      <c r="B2" s="124" t="s">
        <v>4</v>
      </c>
      <c r="C2" s="167"/>
      <c r="D2" s="175" t="s">
        <v>5</v>
      </c>
      <c r="E2" s="177"/>
      <c r="F2" s="168" t="s">
        <v>6</v>
      </c>
    </row>
    <row r="3" spans="1:6" ht="18.75" x14ac:dyDescent="0.3">
      <c r="A3" s="178" t="s">
        <v>7</v>
      </c>
      <c r="B3" s="126"/>
      <c r="C3" s="406"/>
      <c r="D3" s="407"/>
      <c r="E3" s="1"/>
      <c r="F3" s="407"/>
    </row>
    <row r="4" spans="1:6" ht="18.75" x14ac:dyDescent="0.3">
      <c r="A4" s="178" t="s">
        <v>8</v>
      </c>
      <c r="B4" s="127"/>
      <c r="C4" s="410" t="s">
        <v>9</v>
      </c>
      <c r="D4" s="410"/>
      <c r="E4" s="410"/>
      <c r="F4" s="410"/>
    </row>
    <row r="5" spans="1:6" ht="18.75" x14ac:dyDescent="0.3">
      <c r="A5" s="178" t="s">
        <v>10</v>
      </c>
      <c r="B5" s="405"/>
      <c r="C5" s="410" t="s">
        <v>11</v>
      </c>
      <c r="D5" s="410"/>
      <c r="E5" s="410"/>
      <c r="F5" s="410"/>
    </row>
    <row r="6" spans="1:6" x14ac:dyDescent="0.25">
      <c r="A6" s="192" t="s">
        <v>12</v>
      </c>
      <c r="C6" s="12"/>
      <c r="D6" s="13"/>
      <c r="E6" s="12"/>
      <c r="F6" s="13"/>
    </row>
    <row r="7" spans="1:6" x14ac:dyDescent="0.25">
      <c r="A7" s="113" t="s">
        <v>13</v>
      </c>
      <c r="B7" s="34" t="s">
        <v>14</v>
      </c>
      <c r="C7" s="29" t="s">
        <v>15</v>
      </c>
      <c r="D7" s="30" t="s">
        <v>16</v>
      </c>
      <c r="E7" s="31" t="s">
        <v>17</v>
      </c>
      <c r="F7" s="30" t="s">
        <v>18</v>
      </c>
    </row>
    <row r="8" spans="1:6" x14ac:dyDescent="0.25">
      <c r="A8" s="280" t="s">
        <v>19</v>
      </c>
      <c r="B8" s="281" t="s">
        <v>20</v>
      </c>
      <c r="C8" s="282"/>
      <c r="D8" s="283">
        <v>45</v>
      </c>
      <c r="E8" s="282"/>
      <c r="F8" s="283">
        <f t="shared" ref="F8:F14" si="0">C8*D8*E8</f>
        <v>0</v>
      </c>
    </row>
    <row r="9" spans="1:6" x14ac:dyDescent="0.25">
      <c r="A9" s="14" t="s">
        <v>21</v>
      </c>
      <c r="B9" s="229" t="s">
        <v>22</v>
      </c>
      <c r="C9" s="15"/>
      <c r="D9" s="228">
        <v>800</v>
      </c>
      <c r="E9" s="15"/>
      <c r="F9" s="16">
        <f t="shared" si="0"/>
        <v>0</v>
      </c>
    </row>
    <row r="10" spans="1:6" x14ac:dyDescent="0.25">
      <c r="A10" s="25" t="s">
        <v>23</v>
      </c>
      <c r="B10" s="230" t="s">
        <v>24</v>
      </c>
      <c r="C10" s="15"/>
      <c r="D10" s="228">
        <v>350</v>
      </c>
      <c r="E10" s="15"/>
      <c r="F10" s="16">
        <f t="shared" si="0"/>
        <v>0</v>
      </c>
    </row>
    <row r="11" spans="1:6" x14ac:dyDescent="0.25">
      <c r="A11" s="284" t="s">
        <v>25</v>
      </c>
      <c r="B11" s="284" t="s">
        <v>26</v>
      </c>
      <c r="C11" s="282"/>
      <c r="D11" s="283">
        <v>150</v>
      </c>
      <c r="E11" s="282"/>
      <c r="F11" s="283">
        <f t="shared" si="0"/>
        <v>0</v>
      </c>
    </row>
    <row r="12" spans="1:6" x14ac:dyDescent="0.25">
      <c r="A12" s="281" t="s">
        <v>27</v>
      </c>
      <c r="B12" s="281" t="s">
        <v>28</v>
      </c>
      <c r="C12" s="282"/>
      <c r="D12" s="283">
        <v>75</v>
      </c>
      <c r="E12" s="282"/>
      <c r="F12" s="283">
        <f t="shared" si="0"/>
        <v>0</v>
      </c>
    </row>
    <row r="13" spans="1:6" x14ac:dyDescent="0.25">
      <c r="A13" s="162" t="s">
        <v>245</v>
      </c>
      <c r="B13" s="17" t="s">
        <v>29</v>
      </c>
      <c r="C13" s="148"/>
      <c r="D13" s="226">
        <v>50</v>
      </c>
      <c r="E13" s="15"/>
      <c r="F13" s="16">
        <f t="shared" si="0"/>
        <v>0</v>
      </c>
    </row>
    <row r="14" spans="1:6" x14ac:dyDescent="0.25">
      <c r="A14" s="164" t="s">
        <v>30</v>
      </c>
      <c r="B14" s="14" t="s">
        <v>31</v>
      </c>
      <c r="C14" s="15"/>
      <c r="D14" s="227">
        <v>18</v>
      </c>
      <c r="E14" s="15"/>
      <c r="F14" s="16">
        <f t="shared" si="0"/>
        <v>0</v>
      </c>
    </row>
    <row r="15" spans="1:6" s="190" customFormat="1" x14ac:dyDescent="0.25">
      <c r="A15" s="213" t="s">
        <v>246</v>
      </c>
      <c r="B15" s="210" t="s">
        <v>32</v>
      </c>
      <c r="C15" s="247"/>
      <c r="D15" s="158">
        <v>750</v>
      </c>
      <c r="E15" s="115"/>
      <c r="F15" s="158">
        <f>C15*D15</f>
        <v>0</v>
      </c>
    </row>
    <row r="16" spans="1:6" x14ac:dyDescent="0.25">
      <c r="A16" s="285" t="s">
        <v>33</v>
      </c>
      <c r="B16" s="286" t="s">
        <v>34</v>
      </c>
      <c r="C16" s="244"/>
      <c r="D16" s="289">
        <v>300</v>
      </c>
      <c r="E16" s="282"/>
      <c r="F16" s="283">
        <f>D16*E16</f>
        <v>0</v>
      </c>
    </row>
    <row r="17" spans="1:9" x14ac:dyDescent="0.25">
      <c r="A17" s="287" t="s">
        <v>35</v>
      </c>
      <c r="B17" s="288" t="s">
        <v>36</v>
      </c>
      <c r="C17" s="145"/>
      <c r="D17" s="290">
        <v>22</v>
      </c>
      <c r="E17" s="284"/>
      <c r="F17" s="291">
        <f>D17*E17</f>
        <v>0</v>
      </c>
    </row>
    <row r="18" spans="1:9" x14ac:dyDescent="0.25">
      <c r="A18" s="287" t="s">
        <v>37</v>
      </c>
      <c r="B18" s="288" t="s">
        <v>38</v>
      </c>
      <c r="C18" s="146"/>
      <c r="D18" s="289">
        <v>22</v>
      </c>
      <c r="E18" s="282"/>
      <c r="F18" s="283">
        <f>D18*E18</f>
        <v>0</v>
      </c>
    </row>
    <row r="19" spans="1:9" x14ac:dyDescent="0.25">
      <c r="A19" s="26" t="s">
        <v>39</v>
      </c>
      <c r="B19" s="26" t="s">
        <v>40</v>
      </c>
      <c r="C19" s="202"/>
      <c r="D19" s="260">
        <v>1.25</v>
      </c>
      <c r="E19" s="25"/>
      <c r="F19" s="24">
        <f>C19*D19*E19</f>
        <v>0</v>
      </c>
    </row>
    <row r="20" spans="1:9" x14ac:dyDescent="0.25">
      <c r="A20" s="287" t="s">
        <v>41</v>
      </c>
      <c r="B20" s="287" t="s">
        <v>42</v>
      </c>
      <c r="C20" s="282"/>
      <c r="D20" s="289">
        <v>1.25</v>
      </c>
      <c r="E20" s="282"/>
      <c r="F20" s="283">
        <f>C20*D20*E20</f>
        <v>0</v>
      </c>
    </row>
    <row r="21" spans="1:9" x14ac:dyDescent="0.25">
      <c r="A21" s="160" t="s">
        <v>43</v>
      </c>
      <c r="B21" s="161" t="s">
        <v>44</v>
      </c>
      <c r="C21" s="245"/>
      <c r="D21" s="147">
        <v>50</v>
      </c>
      <c r="E21" s="115"/>
      <c r="F21" s="18">
        <f>C21*D21</f>
        <v>0</v>
      </c>
    </row>
    <row r="22" spans="1:9" ht="15.75" thickBot="1" x14ac:dyDescent="0.3">
      <c r="A22" s="287" t="s">
        <v>45</v>
      </c>
      <c r="B22" s="396" t="s">
        <v>46</v>
      </c>
      <c r="C22" s="397"/>
      <c r="D22" s="283">
        <v>30</v>
      </c>
      <c r="E22" s="115"/>
      <c r="F22" s="283">
        <f>C22*D22</f>
        <v>0</v>
      </c>
    </row>
    <row r="23" spans="1:9" s="190" customFormat="1" ht="15.75" thickBot="1" x14ac:dyDescent="0.3">
      <c r="A23" s="193"/>
      <c r="B23"/>
      <c r="C23" s="198" t="s">
        <v>47</v>
      </c>
      <c r="D23" s="195"/>
      <c r="E23" s="194"/>
      <c r="F23" s="199">
        <f>SUM(F8:F21)</f>
        <v>0</v>
      </c>
    </row>
    <row r="24" spans="1:9" x14ac:dyDescent="0.25">
      <c r="A24" s="193"/>
      <c r="B24" s="193"/>
      <c r="C24" s="194"/>
      <c r="D24" s="195"/>
      <c r="E24" s="194"/>
      <c r="F24" s="195"/>
    </row>
    <row r="25" spans="1:9" x14ac:dyDescent="0.25">
      <c r="A25" s="113" t="s">
        <v>48</v>
      </c>
      <c r="B25" s="231" t="s">
        <v>49</v>
      </c>
      <c r="C25" s="34" t="s">
        <v>15</v>
      </c>
      <c r="D25" s="35" t="s">
        <v>16</v>
      </c>
      <c r="E25" s="34" t="s">
        <v>17</v>
      </c>
      <c r="F25" s="35" t="s">
        <v>18</v>
      </c>
      <c r="G25" s="278"/>
      <c r="I25" s="269"/>
    </row>
    <row r="26" spans="1:9" x14ac:dyDescent="0.25">
      <c r="A26" s="207" t="s">
        <v>50</v>
      </c>
      <c r="B26" s="164" t="s">
        <v>51</v>
      </c>
      <c r="C26" s="19"/>
      <c r="D26" s="20"/>
      <c r="E26" s="19"/>
      <c r="F26" s="200"/>
      <c r="G26" s="279"/>
      <c r="H26" s="2"/>
      <c r="I26" s="2"/>
    </row>
    <row r="27" spans="1:9" x14ac:dyDescent="0.25">
      <c r="A27" s="292" t="s">
        <v>52</v>
      </c>
      <c r="B27" s="293" t="s">
        <v>53</v>
      </c>
      <c r="C27" s="244"/>
      <c r="D27" s="289">
        <v>590</v>
      </c>
      <c r="E27" s="282"/>
      <c r="F27" s="283">
        <f>D27*E27</f>
        <v>0</v>
      </c>
      <c r="G27" s="2"/>
      <c r="H27" s="2"/>
      <c r="I27" s="2"/>
    </row>
    <row r="28" spans="1:9" x14ac:dyDescent="0.25">
      <c r="A28" s="292" t="s">
        <v>54</v>
      </c>
      <c r="B28" s="294" t="s">
        <v>55</v>
      </c>
      <c r="C28" s="146"/>
      <c r="D28" s="289">
        <v>350</v>
      </c>
      <c r="E28" s="282"/>
      <c r="F28" s="295">
        <f t="shared" ref="F28:F35" si="1">D28*E28</f>
        <v>0</v>
      </c>
      <c r="G28" s="2"/>
      <c r="H28" s="2"/>
      <c r="I28" s="2"/>
    </row>
    <row r="29" spans="1:9" x14ac:dyDescent="0.25">
      <c r="A29" s="208" t="s">
        <v>56</v>
      </c>
      <c r="B29" s="162" t="s">
        <v>57</v>
      </c>
      <c r="C29" s="145"/>
      <c r="D29" s="147">
        <v>265</v>
      </c>
      <c r="E29" s="15"/>
      <c r="F29" s="16">
        <f t="shared" si="1"/>
        <v>0</v>
      </c>
      <c r="G29" s="2"/>
      <c r="H29" s="2"/>
      <c r="I29" s="2"/>
    </row>
    <row r="30" spans="1:9" x14ac:dyDescent="0.25">
      <c r="A30" s="208" t="s">
        <v>58</v>
      </c>
      <c r="B30" s="163" t="s">
        <v>59</v>
      </c>
      <c r="C30" s="145"/>
      <c r="D30" s="147">
        <v>160</v>
      </c>
      <c r="E30" s="15"/>
      <c r="F30" s="24">
        <f t="shared" si="1"/>
        <v>0</v>
      </c>
      <c r="G30" s="2"/>
      <c r="H30" s="2"/>
      <c r="I30" s="2"/>
    </row>
    <row r="31" spans="1:9" x14ac:dyDescent="0.25">
      <c r="A31" s="296" t="s">
        <v>60</v>
      </c>
      <c r="B31" s="297" t="s">
        <v>61</v>
      </c>
      <c r="C31" s="244"/>
      <c r="D31" s="298">
        <v>195</v>
      </c>
      <c r="E31" s="299"/>
      <c r="F31" s="295">
        <f t="shared" si="1"/>
        <v>0</v>
      </c>
      <c r="G31" s="2"/>
      <c r="H31" s="2"/>
      <c r="I31" s="2"/>
    </row>
    <row r="32" spans="1:9" x14ac:dyDescent="0.25">
      <c r="A32" s="296" t="s">
        <v>62</v>
      </c>
      <c r="B32" s="294" t="s">
        <v>63</v>
      </c>
      <c r="C32" s="146"/>
      <c r="D32" s="289">
        <v>105</v>
      </c>
      <c r="E32" s="282"/>
      <c r="F32" s="295">
        <f t="shared" si="1"/>
        <v>0</v>
      </c>
    </row>
    <row r="33" spans="1:49" x14ac:dyDescent="0.25">
      <c r="A33" s="201" t="s">
        <v>64</v>
      </c>
      <c r="B33" s="216" t="s">
        <v>65</v>
      </c>
      <c r="C33" s="145"/>
      <c r="D33" s="214">
        <v>4</v>
      </c>
      <c r="E33" s="201"/>
      <c r="F33" s="197">
        <f>D33*E33</f>
        <v>0</v>
      </c>
    </row>
    <row r="34" spans="1:49" s="1" customFormat="1" x14ac:dyDescent="0.25">
      <c r="A34" s="300" t="s">
        <v>66</v>
      </c>
      <c r="B34" s="300" t="s">
        <v>67</v>
      </c>
      <c r="C34" s="244"/>
      <c r="D34" s="289">
        <v>90</v>
      </c>
      <c r="E34" s="284"/>
      <c r="F34" s="283">
        <f>D34*E34</f>
        <v>0</v>
      </c>
    </row>
    <row r="35" spans="1:49" x14ac:dyDescent="0.25">
      <c r="A35" s="294" t="s">
        <v>68</v>
      </c>
      <c r="B35" s="301" t="s">
        <v>69</v>
      </c>
      <c r="C35" s="146"/>
      <c r="D35" s="289">
        <v>60</v>
      </c>
      <c r="E35" s="282"/>
      <c r="F35" s="295">
        <f t="shared" si="1"/>
        <v>0</v>
      </c>
    </row>
    <row r="36" spans="1:49" x14ac:dyDescent="0.25">
      <c r="A36" s="224" t="s">
        <v>70</v>
      </c>
      <c r="B36" s="203" t="s">
        <v>71</v>
      </c>
      <c r="C36" s="225"/>
      <c r="D36" s="205"/>
      <c r="E36" s="204"/>
      <c r="F36" s="206"/>
      <c r="G36" s="2"/>
    </row>
    <row r="37" spans="1:49" x14ac:dyDescent="0.25">
      <c r="A37" s="302" t="s">
        <v>72</v>
      </c>
      <c r="B37" s="293" t="s">
        <v>73</v>
      </c>
      <c r="C37" s="244"/>
      <c r="D37" s="289">
        <v>135</v>
      </c>
      <c r="E37" s="282"/>
      <c r="F37" s="283">
        <f>D37*E37</f>
        <v>0</v>
      </c>
      <c r="G37" s="2"/>
    </row>
    <row r="38" spans="1:49" x14ac:dyDescent="0.25">
      <c r="A38" s="303" t="s">
        <v>74</v>
      </c>
      <c r="B38" s="294" t="s">
        <v>75</v>
      </c>
      <c r="C38" s="146"/>
      <c r="D38" s="289">
        <v>75</v>
      </c>
      <c r="E38" s="282"/>
      <c r="F38" s="283">
        <f>D38*E38</f>
        <v>0</v>
      </c>
    </row>
    <row r="39" spans="1:49" ht="15.75" thickBot="1" x14ac:dyDescent="0.3">
      <c r="A39" s="19" t="s">
        <v>76</v>
      </c>
      <c r="C39" s="27" t="s">
        <v>47</v>
      </c>
      <c r="D39" s="20"/>
      <c r="E39" s="19"/>
      <c r="F39" s="33">
        <f>SUM(F27:F38)</f>
        <v>0</v>
      </c>
    </row>
    <row r="40" spans="1:49" x14ac:dyDescent="0.25">
      <c r="A40" s="19"/>
      <c r="B40" s="12"/>
      <c r="C40" s="10"/>
      <c r="D40" s="11"/>
      <c r="E40" s="10"/>
      <c r="F40" s="13"/>
    </row>
    <row r="41" spans="1:49" x14ac:dyDescent="0.25">
      <c r="A41" s="113" t="s">
        <v>77</v>
      </c>
      <c r="B41" s="115"/>
      <c r="C41" s="34" t="s">
        <v>15</v>
      </c>
      <c r="D41" s="35" t="s">
        <v>16</v>
      </c>
      <c r="E41" s="34" t="s">
        <v>78</v>
      </c>
      <c r="F41" s="30" t="s">
        <v>18</v>
      </c>
    </row>
    <row r="42" spans="1:49" x14ac:dyDescent="0.25">
      <c r="A42" s="159" t="s">
        <v>79</v>
      </c>
      <c r="B42" s="17" t="s">
        <v>80</v>
      </c>
      <c r="C42" s="22"/>
      <c r="D42" s="16">
        <v>40</v>
      </c>
      <c r="E42" s="17"/>
      <c r="F42" s="16">
        <f>(D42*C42)*E42</f>
        <v>0</v>
      </c>
    </row>
    <row r="43" spans="1:49" x14ac:dyDescent="0.25">
      <c r="A43" s="287" t="s">
        <v>81</v>
      </c>
      <c r="B43" s="287" t="s">
        <v>82</v>
      </c>
      <c r="C43" s="281"/>
      <c r="D43" s="304">
        <v>0.28000000000000003</v>
      </c>
      <c r="E43" s="244"/>
      <c r="F43" s="289">
        <f>C43*D43</f>
        <v>0</v>
      </c>
    </row>
    <row r="44" spans="1:49" s="190" customFormat="1" x14ac:dyDescent="0.25">
      <c r="A44" s="159" t="s">
        <v>83</v>
      </c>
      <c r="B44" s="160" t="s">
        <v>84</v>
      </c>
      <c r="C44" s="149"/>
      <c r="D44" s="246">
        <v>3.15</v>
      </c>
      <c r="E44" s="146"/>
      <c r="F44" s="32">
        <f>C44*D44</f>
        <v>0</v>
      </c>
    </row>
    <row r="45" spans="1:49" s="190" customFormat="1" x14ac:dyDescent="0.25">
      <c r="A45" s="288" t="s">
        <v>85</v>
      </c>
      <c r="B45" s="305" t="s">
        <v>86</v>
      </c>
      <c r="C45" s="306"/>
      <c r="D45" s="304"/>
      <c r="E45" s="311"/>
      <c r="F45" s="289"/>
    </row>
    <row r="46" spans="1:49" s="190" customFormat="1" x14ac:dyDescent="0.25">
      <c r="A46" s="307" t="s">
        <v>87</v>
      </c>
      <c r="B46" s="308" t="s">
        <v>88</v>
      </c>
      <c r="C46" s="282"/>
      <c r="D46" s="309">
        <v>8</v>
      </c>
      <c r="E46" s="244"/>
      <c r="F46" s="298">
        <f>C46*D46</f>
        <v>0</v>
      </c>
    </row>
    <row r="47" spans="1:49" s="190" customFormat="1" x14ac:dyDescent="0.25">
      <c r="A47" s="307" t="s">
        <v>89</v>
      </c>
      <c r="B47" s="307" t="s">
        <v>90</v>
      </c>
      <c r="C47" s="282"/>
      <c r="D47" s="310">
        <v>15</v>
      </c>
      <c r="E47" s="145"/>
      <c r="F47" s="298">
        <f>C47*D47</f>
        <v>0</v>
      </c>
    </row>
    <row r="48" spans="1:49" x14ac:dyDescent="0.25">
      <c r="A48" s="285" t="s">
        <v>91</v>
      </c>
      <c r="B48" s="285" t="s">
        <v>92</v>
      </c>
      <c r="C48" s="282"/>
      <c r="D48" s="304">
        <v>5</v>
      </c>
      <c r="E48" s="146"/>
      <c r="F48" s="289">
        <f>C48*D48</f>
        <v>0</v>
      </c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</row>
    <row r="49" spans="1:7" x14ac:dyDescent="0.25">
      <c r="A49" s="196" t="s">
        <v>93</v>
      </c>
      <c r="B49" s="215" t="s">
        <v>94</v>
      </c>
      <c r="C49" s="145"/>
      <c r="D49" s="209">
        <v>0.6</v>
      </c>
      <c r="E49" s="202"/>
      <c r="F49" s="158">
        <f>D49*E49</f>
        <v>0</v>
      </c>
    </row>
    <row r="50" spans="1:7" x14ac:dyDescent="0.25">
      <c r="A50" s="210" t="s">
        <v>95</v>
      </c>
      <c r="B50" s="213" t="s">
        <v>96</v>
      </c>
      <c r="C50" s="146"/>
      <c r="D50" s="209">
        <v>0.9</v>
      </c>
      <c r="E50" s="247"/>
      <c r="F50" s="158">
        <f t="shared" ref="F50" si="2">D50*E50</f>
        <v>0</v>
      </c>
    </row>
    <row r="51" spans="1:7" x14ac:dyDescent="0.25">
      <c r="A51" s="307" t="s">
        <v>97</v>
      </c>
      <c r="B51" s="312" t="s">
        <v>98</v>
      </c>
      <c r="C51" s="282"/>
      <c r="D51" s="310">
        <v>30</v>
      </c>
      <c r="E51" s="244"/>
      <c r="F51" s="298">
        <f>C51*D51</f>
        <v>0</v>
      </c>
    </row>
    <row r="52" spans="1:7" x14ac:dyDescent="0.25">
      <c r="A52" s="285" t="s">
        <v>99</v>
      </c>
      <c r="B52" s="313" t="s">
        <v>100</v>
      </c>
      <c r="C52" s="282"/>
      <c r="D52" s="304">
        <v>15</v>
      </c>
      <c r="E52" s="146"/>
      <c r="F52" s="289">
        <f>C52*D52</f>
        <v>0</v>
      </c>
    </row>
    <row r="53" spans="1:7" x14ac:dyDescent="0.25">
      <c r="A53" s="23" t="s">
        <v>101</v>
      </c>
      <c r="B53" s="212" t="s">
        <v>102</v>
      </c>
      <c r="C53" s="25"/>
      <c r="D53" s="147">
        <v>3</v>
      </c>
      <c r="E53" s="25"/>
      <c r="F53" s="16">
        <f>(D53*C53)*E53</f>
        <v>0</v>
      </c>
      <c r="G53" s="222"/>
    </row>
    <row r="54" spans="1:7" x14ac:dyDescent="0.25">
      <c r="A54" s="23" t="s">
        <v>103</v>
      </c>
      <c r="B54" s="212" t="s">
        <v>104</v>
      </c>
      <c r="C54" s="15"/>
      <c r="D54" s="147">
        <v>4</v>
      </c>
      <c r="E54" s="15"/>
      <c r="F54" s="16">
        <f>(D54*C54)*E54</f>
        <v>0</v>
      </c>
      <c r="G54" s="222"/>
    </row>
    <row r="55" spans="1:7" s="1" customFormat="1" x14ac:dyDescent="0.25">
      <c r="A55" s="314" t="s">
        <v>105</v>
      </c>
      <c r="B55" s="315" t="s">
        <v>106</v>
      </c>
      <c r="C55" s="282"/>
      <c r="D55" s="290">
        <v>1</v>
      </c>
      <c r="E55" s="284"/>
      <c r="F55" s="283">
        <f>(D55*C55)*E55</f>
        <v>0</v>
      </c>
      <c r="G55" s="223"/>
    </row>
    <row r="56" spans="1:7" s="1" customFormat="1" ht="15.75" thickBot="1" x14ac:dyDescent="0.3">
      <c r="A56" s="313" t="s">
        <v>107</v>
      </c>
      <c r="B56" s="316" t="s">
        <v>108</v>
      </c>
      <c r="C56" s="282"/>
      <c r="D56" s="289">
        <v>15</v>
      </c>
      <c r="E56" s="282"/>
      <c r="F56" s="291">
        <f>D56*C56*E56</f>
        <v>0</v>
      </c>
    </row>
    <row r="57" spans="1:7" ht="15.75" thickBot="1" x14ac:dyDescent="0.3">
      <c r="A57" s="211" t="s">
        <v>109</v>
      </c>
      <c r="B57" s="1"/>
      <c r="C57" s="27" t="s">
        <v>47</v>
      </c>
      <c r="D57" s="20"/>
      <c r="E57" s="19"/>
      <c r="F57" s="28">
        <f>SUM(F42:F56)</f>
        <v>0</v>
      </c>
    </row>
    <row r="58" spans="1:7" x14ac:dyDescent="0.25">
      <c r="A58" s="12"/>
      <c r="B58" s="12"/>
      <c r="C58" s="12"/>
      <c r="D58" s="13"/>
      <c r="E58" s="12"/>
      <c r="F58" s="13"/>
    </row>
    <row r="59" spans="1:7" x14ac:dyDescent="0.25">
      <c r="A59" s="116" t="s">
        <v>110</v>
      </c>
      <c r="B59" s="122"/>
      <c r="C59" s="31" t="s">
        <v>15</v>
      </c>
      <c r="D59" s="30" t="s">
        <v>16</v>
      </c>
      <c r="E59" s="31" t="s">
        <v>78</v>
      </c>
      <c r="F59" s="30" t="s">
        <v>18</v>
      </c>
    </row>
    <row r="60" spans="1:7" x14ac:dyDescent="0.25">
      <c r="A60" s="159" t="s">
        <v>111</v>
      </c>
      <c r="B60" s="159" t="s">
        <v>112</v>
      </c>
      <c r="C60" s="21"/>
      <c r="D60" s="18">
        <v>0.3</v>
      </c>
      <c r="E60" s="17"/>
      <c r="F60" s="18">
        <f>(D60*C60)*E60</f>
        <v>0</v>
      </c>
    </row>
    <row r="61" spans="1:7" x14ac:dyDescent="0.25">
      <c r="A61" s="288" t="s">
        <v>113</v>
      </c>
      <c r="B61" s="317" t="s">
        <v>114</v>
      </c>
      <c r="C61" s="282"/>
      <c r="D61" s="283">
        <v>0.625</v>
      </c>
      <c r="E61" s="282"/>
      <c r="F61" s="398">
        <f>(D61*C61)*E61</f>
        <v>0</v>
      </c>
    </row>
    <row r="62" spans="1:7" x14ac:dyDescent="0.25">
      <c r="A62" s="26" t="s">
        <v>115</v>
      </c>
      <c r="B62" s="26" t="s">
        <v>116</v>
      </c>
      <c r="C62" s="148"/>
      <c r="D62" s="24">
        <v>30</v>
      </c>
      <c r="E62" s="25"/>
      <c r="F62" s="24">
        <f>(D62*C62)*E62</f>
        <v>0</v>
      </c>
    </row>
    <row r="63" spans="1:7" ht="15.75" thickBot="1" x14ac:dyDescent="0.3">
      <c r="A63" s="287" t="s">
        <v>117</v>
      </c>
      <c r="B63" s="282" t="s">
        <v>118</v>
      </c>
      <c r="C63" s="318"/>
      <c r="D63" s="283">
        <v>225</v>
      </c>
      <c r="E63" s="282"/>
      <c r="F63" s="283">
        <f>(D63*C63)*E63</f>
        <v>0</v>
      </c>
    </row>
    <row r="64" spans="1:7" ht="15.75" thickBot="1" x14ac:dyDescent="0.3">
      <c r="A64" s="211" t="s">
        <v>109</v>
      </c>
      <c r="C64" s="27" t="s">
        <v>47</v>
      </c>
      <c r="D64" s="20"/>
      <c r="E64" s="19"/>
      <c r="F64" s="28">
        <f>SUM(F60:F63)</f>
        <v>0</v>
      </c>
    </row>
    <row r="65" spans="1:6" x14ac:dyDescent="0.25">
      <c r="B65" s="27"/>
      <c r="C65" s="19"/>
      <c r="D65" s="20"/>
      <c r="E65" s="19"/>
      <c r="F65" s="20"/>
    </row>
    <row r="66" spans="1:6" x14ac:dyDescent="0.25">
      <c r="A66" s="114" t="s">
        <v>119</v>
      </c>
      <c r="B66" s="38" t="s">
        <v>120</v>
      </c>
      <c r="C66" s="39"/>
      <c r="D66" s="40"/>
      <c r="E66" s="39"/>
      <c r="F66" s="41"/>
    </row>
    <row r="67" spans="1:6" ht="15.75" thickBot="1" x14ac:dyDescent="0.3">
      <c r="C67" s="27" t="s">
        <v>47</v>
      </c>
      <c r="D67" s="20"/>
      <c r="E67" s="19"/>
      <c r="F67" s="33">
        <f>'Seawater Systems'!K60</f>
        <v>0</v>
      </c>
    </row>
    <row r="68" spans="1:6" ht="15.75" thickBot="1" x14ac:dyDescent="0.3">
      <c r="A68" s="37"/>
      <c r="B68" s="42"/>
      <c r="C68" s="43"/>
      <c r="D68" s="44"/>
      <c r="E68" s="43"/>
      <c r="F68" s="44"/>
    </row>
    <row r="69" spans="1:6" ht="17.25" thickTop="1" thickBot="1" x14ac:dyDescent="0.3">
      <c r="A69" s="1"/>
      <c r="B69" s="119" t="s">
        <v>121</v>
      </c>
      <c r="C69" s="117"/>
      <c r="D69" s="118"/>
      <c r="E69" s="117"/>
      <c r="F69" s="120">
        <f>F67+F64+F57+F39+F23</f>
        <v>0</v>
      </c>
    </row>
    <row r="70" spans="1:6" x14ac:dyDescent="0.25">
      <c r="A70" s="3"/>
      <c r="B70" s="3"/>
    </row>
    <row r="71" spans="1:6" x14ac:dyDescent="0.25">
      <c r="A71" s="3"/>
      <c r="B71" s="3"/>
    </row>
    <row r="72" spans="1:6" x14ac:dyDescent="0.25">
      <c r="A72" s="3"/>
      <c r="B72" s="3"/>
    </row>
    <row r="73" spans="1:6" x14ac:dyDescent="0.25">
      <c r="A73" s="3"/>
      <c r="B73" s="3"/>
    </row>
    <row r="74" spans="1:6" x14ac:dyDescent="0.25">
      <c r="A74" s="3"/>
      <c r="B74" s="3"/>
    </row>
    <row r="75" spans="1:6" x14ac:dyDescent="0.25">
      <c r="A75" s="3"/>
      <c r="B75" s="3"/>
    </row>
    <row r="76" spans="1:6" x14ac:dyDescent="0.25">
      <c r="A76" s="4"/>
      <c r="B76" s="4"/>
    </row>
    <row r="77" spans="1:6" x14ac:dyDescent="0.25">
      <c r="A77" s="4"/>
      <c r="B77" s="4"/>
    </row>
    <row r="78" spans="1:6" x14ac:dyDescent="0.25">
      <c r="A78" s="4"/>
      <c r="B78" s="4"/>
    </row>
    <row r="79" spans="1:6" x14ac:dyDescent="0.25">
      <c r="A79" s="4"/>
      <c r="B79" s="4"/>
    </row>
    <row r="80" spans="1:6" x14ac:dyDescent="0.25">
      <c r="A80" s="3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7"/>
      <c r="B90" s="6"/>
    </row>
    <row r="92" spans="1:2" ht="15.75" x14ac:dyDescent="0.25">
      <c r="A92" s="8"/>
      <c r="B92" s="9"/>
    </row>
    <row r="93" spans="1:2" ht="15.75" x14ac:dyDescent="0.25">
      <c r="A93" s="9"/>
      <c r="B93" s="9"/>
    </row>
    <row r="94" spans="1:2" ht="15.75" x14ac:dyDescent="0.25">
      <c r="A94" s="9"/>
      <c r="B94" s="9"/>
    </row>
  </sheetData>
  <mergeCells count="2">
    <mergeCell ref="C4:F4"/>
    <mergeCell ref="C5:F5"/>
  </mergeCells>
  <pageMargins left="0.25" right="0.24" top="0.75" bottom="0.75" header="0.3" footer="0.3"/>
  <pageSetup scale="65" orientation="portrait" horizontalDpi="4294967293" verticalDpi="4294967293" r:id="rId1"/>
  <headerFooter>
    <oddHeader xml:space="preserve">&amp;Lv 2020.01.01&amp;C&amp;"-,Bold"&amp;12~Rates subject to annual review~
&amp;R  </oddHeader>
    <oddFooter xml:space="preserve">&amp;L&amp;UTo claim tax exemption&amp;U provide State of Florida tax exemption certificate (DR14)
Billing address must match certificate
&amp;R&amp;UCancellation Policy:&amp;U Thirty (30) day advance notice required. Full charges  if cancelled without 30 day notice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"/>
  <sheetViews>
    <sheetView view="pageLayout" topLeftCell="A20" zoomScale="80" zoomScaleNormal="100" zoomScalePageLayoutView="80" workbookViewId="0">
      <selection activeCell="C31" sqref="C31"/>
    </sheetView>
  </sheetViews>
  <sheetFormatPr defaultRowHeight="15" x14ac:dyDescent="0.25"/>
  <cols>
    <col min="1" max="1" width="30.28515625" customWidth="1"/>
    <col min="2" max="2" width="15.42578125" customWidth="1"/>
    <col min="3" max="3" width="19.7109375" style="36" customWidth="1"/>
    <col min="4" max="4" width="16.28515625" bestFit="1" customWidth="1"/>
    <col min="5" max="5" width="14.28515625" customWidth="1"/>
    <col min="6" max="6" width="16" customWidth="1"/>
    <col min="7" max="7" width="13.85546875" customWidth="1"/>
    <col min="8" max="8" width="15.42578125" customWidth="1"/>
    <col min="9" max="10" width="9.140625" style="45"/>
    <col min="11" max="11" width="13.28515625" style="2" customWidth="1"/>
    <col min="12" max="12" width="18.7109375" bestFit="1" customWidth="1"/>
    <col min="13" max="13" width="13.7109375" bestFit="1" customWidth="1"/>
  </cols>
  <sheetData>
    <row r="1" spans="1:14" ht="26.25" x14ac:dyDescent="0.35">
      <c r="A1" s="125"/>
      <c r="D1" s="249" t="s">
        <v>122</v>
      </c>
      <c r="E1" s="102"/>
      <c r="H1" s="165"/>
      <c r="I1" s="174" t="s">
        <v>2</v>
      </c>
      <c r="J1" s="176"/>
      <c r="K1" s="166" t="s">
        <v>3</v>
      </c>
    </row>
    <row r="2" spans="1:14" ht="19.5" thickBot="1" x14ac:dyDescent="0.35">
      <c r="A2" s="178" t="s">
        <v>7</v>
      </c>
      <c r="B2" s="126">
        <f>'Facility Use'!B3</f>
        <v>0</v>
      </c>
      <c r="C2" s="144"/>
      <c r="D2" s="126"/>
      <c r="E2" s="126"/>
      <c r="F2" s="126"/>
      <c r="H2" s="167"/>
      <c r="I2" s="175" t="s">
        <v>5</v>
      </c>
      <c r="J2" s="177"/>
      <c r="K2" s="168" t="s">
        <v>6</v>
      </c>
    </row>
    <row r="3" spans="1:14" ht="18.75" x14ac:dyDescent="0.3">
      <c r="A3" s="178" t="s">
        <v>8</v>
      </c>
      <c r="B3" s="126">
        <f>'Facility Use'!B4</f>
        <v>0</v>
      </c>
      <c r="C3" s="144"/>
      <c r="D3" s="126"/>
      <c r="E3" s="126"/>
      <c r="F3" s="126"/>
    </row>
    <row r="4" spans="1:14" ht="18.75" x14ac:dyDescent="0.3">
      <c r="A4" s="178" t="s">
        <v>10</v>
      </c>
      <c r="B4" s="126">
        <f>'Facility Use'!B5</f>
        <v>0</v>
      </c>
      <c r="C4" s="144"/>
      <c r="D4" s="126"/>
      <c r="E4" s="126"/>
      <c r="F4" s="126"/>
    </row>
    <row r="5" spans="1:14" s="250" customFormat="1" ht="15.75" x14ac:dyDescent="0.25">
      <c r="A5" s="233" t="s">
        <v>123</v>
      </c>
      <c r="C5" s="125"/>
      <c r="G5" s="250" t="s">
        <v>124</v>
      </c>
      <c r="I5" s="251"/>
      <c r="J5" s="251"/>
      <c r="K5" s="252"/>
    </row>
    <row r="6" spans="1:14" s="250" customFormat="1" ht="15.75" x14ac:dyDescent="0.25">
      <c r="A6" s="128" t="s">
        <v>125</v>
      </c>
      <c r="B6" s="253"/>
      <c r="C6" s="254"/>
      <c r="D6" s="254"/>
      <c r="E6" s="254"/>
      <c r="F6" s="255"/>
      <c r="G6" s="250" t="s">
        <v>126</v>
      </c>
      <c r="H6" s="255"/>
      <c r="I6" s="256"/>
      <c r="J6" s="257"/>
      <c r="K6" s="258"/>
      <c r="L6" s="253"/>
    </row>
    <row r="7" spans="1:14" ht="15.75" x14ac:dyDescent="0.25">
      <c r="A7" s="182" t="s">
        <v>127</v>
      </c>
      <c r="B7" s="47"/>
      <c r="C7" s="48"/>
      <c r="D7" s="48"/>
      <c r="E7" s="48"/>
      <c r="F7" s="49"/>
      <c r="G7" s="50"/>
      <c r="H7" s="87"/>
      <c r="I7" s="51"/>
      <c r="J7" s="88"/>
      <c r="K7" s="89"/>
      <c r="L7" s="52"/>
    </row>
    <row r="8" spans="1:14" x14ac:dyDescent="0.25">
      <c r="A8" s="53" t="s">
        <v>128</v>
      </c>
      <c r="B8" s="56" t="s">
        <v>129</v>
      </c>
      <c r="C8" s="54" t="s">
        <v>130</v>
      </c>
      <c r="D8" s="55" t="s">
        <v>131</v>
      </c>
      <c r="E8" s="56" t="s">
        <v>132</v>
      </c>
      <c r="F8" s="411" t="s">
        <v>133</v>
      </c>
      <c r="G8" s="412"/>
      <c r="H8" s="413"/>
      <c r="I8" s="90" t="s">
        <v>15</v>
      </c>
      <c r="J8" s="91" t="s">
        <v>17</v>
      </c>
      <c r="K8" s="92" t="s">
        <v>18</v>
      </c>
    </row>
    <row r="9" spans="1:14" x14ac:dyDescent="0.25">
      <c r="A9" s="112"/>
      <c r="B9" s="217"/>
      <c r="C9" s="265"/>
      <c r="D9" s="59"/>
      <c r="E9" s="261"/>
      <c r="F9" s="262" t="s">
        <v>134</v>
      </c>
      <c r="G9" s="61" t="s">
        <v>135</v>
      </c>
      <c r="H9" s="61" t="s">
        <v>136</v>
      </c>
      <c r="I9" s="263"/>
      <c r="J9" s="263"/>
      <c r="K9" s="264"/>
      <c r="L9" s="103"/>
    </row>
    <row r="10" spans="1:14" x14ac:dyDescent="0.25">
      <c r="A10" s="319" t="s">
        <v>137</v>
      </c>
      <c r="B10" s="320" t="s">
        <v>138</v>
      </c>
      <c r="C10" s="321" t="s">
        <v>139</v>
      </c>
      <c r="D10" s="322" t="s">
        <v>140</v>
      </c>
      <c r="E10" s="321">
        <v>12</v>
      </c>
      <c r="F10" s="323">
        <v>5</v>
      </c>
      <c r="G10" s="324">
        <f>F10*7</f>
        <v>35</v>
      </c>
      <c r="H10" s="325">
        <f>F10*30</f>
        <v>150</v>
      </c>
      <c r="I10" s="326"/>
      <c r="J10" s="326"/>
      <c r="K10" s="327">
        <f>I10*(F10*J10)</f>
        <v>0</v>
      </c>
      <c r="L10" s="259"/>
    </row>
    <row r="11" spans="1:14" x14ac:dyDescent="0.25">
      <c r="A11" s="232" t="s">
        <v>141</v>
      </c>
      <c r="B11" s="266" t="s">
        <v>142</v>
      </c>
      <c r="C11" s="150" t="s">
        <v>143</v>
      </c>
      <c r="D11" s="94" t="s">
        <v>144</v>
      </c>
      <c r="E11" s="150">
        <v>5</v>
      </c>
      <c r="F11" s="267">
        <v>10.5</v>
      </c>
      <c r="G11" s="97">
        <f>F11*7</f>
        <v>73.5</v>
      </c>
      <c r="H11" s="268">
        <f>F11*30</f>
        <v>315</v>
      </c>
      <c r="I11" s="95"/>
      <c r="J11" s="95"/>
      <c r="K11" s="96">
        <f>I11*(F11*J11)</f>
        <v>0</v>
      </c>
      <c r="L11" s="259"/>
      <c r="M11" s="2"/>
    </row>
    <row r="12" spans="1:14" x14ac:dyDescent="0.25">
      <c r="A12" s="319" t="s">
        <v>145</v>
      </c>
      <c r="B12" s="320" t="s">
        <v>146</v>
      </c>
      <c r="C12" s="321" t="s">
        <v>147</v>
      </c>
      <c r="D12" s="322" t="s">
        <v>148</v>
      </c>
      <c r="E12" s="321">
        <v>4</v>
      </c>
      <c r="F12" s="328">
        <v>10.5</v>
      </c>
      <c r="G12" s="329">
        <f>F12*7</f>
        <v>73.5</v>
      </c>
      <c r="H12" s="330">
        <f>F12*30</f>
        <v>315</v>
      </c>
      <c r="I12" s="326"/>
      <c r="J12" s="326"/>
      <c r="K12" s="327">
        <f>I12*(F12*J12)</f>
        <v>0</v>
      </c>
      <c r="L12" s="259"/>
      <c r="M12" s="2"/>
      <c r="N12" s="2"/>
    </row>
    <row r="13" spans="1:14" x14ac:dyDescent="0.25">
      <c r="A13" s="232" t="s">
        <v>149</v>
      </c>
      <c r="B13" s="169" t="s">
        <v>150</v>
      </c>
      <c r="C13" s="185" t="s">
        <v>139</v>
      </c>
      <c r="D13" s="186" t="s">
        <v>151</v>
      </c>
      <c r="E13" s="185">
        <v>6</v>
      </c>
      <c r="F13" s="187">
        <v>12.5</v>
      </c>
      <c r="G13" s="188">
        <f t="shared" ref="G13:G16" si="0">F13*7</f>
        <v>87.5</v>
      </c>
      <c r="H13" s="236">
        <f>F13*30</f>
        <v>375</v>
      </c>
      <c r="I13" s="180"/>
      <c r="J13" s="180"/>
      <c r="K13" s="181">
        <f>I13*(F13*J13)</f>
        <v>0</v>
      </c>
      <c r="L13" s="259"/>
      <c r="N13" s="2"/>
    </row>
    <row r="14" spans="1:14" x14ac:dyDescent="0.25">
      <c r="A14" s="319" t="s">
        <v>152</v>
      </c>
      <c r="B14" s="331" t="s">
        <v>153</v>
      </c>
      <c r="C14" s="321" t="s">
        <v>154</v>
      </c>
      <c r="D14" s="322" t="s">
        <v>155</v>
      </c>
      <c r="E14" s="321">
        <v>2</v>
      </c>
      <c r="F14" s="328">
        <v>20</v>
      </c>
      <c r="G14" s="329">
        <f t="shared" si="0"/>
        <v>140</v>
      </c>
      <c r="H14" s="330">
        <f>F14*30</f>
        <v>600</v>
      </c>
      <c r="I14" s="326"/>
      <c r="J14" s="326"/>
      <c r="K14" s="327">
        <f>I14*(F14*J14)</f>
        <v>0</v>
      </c>
      <c r="L14" s="62"/>
      <c r="N14" s="2"/>
    </row>
    <row r="15" spans="1:14" x14ac:dyDescent="0.25">
      <c r="A15" s="232" t="s">
        <v>156</v>
      </c>
      <c r="B15" s="169" t="s">
        <v>157</v>
      </c>
      <c r="C15" s="185" t="s">
        <v>158</v>
      </c>
      <c r="D15" s="186" t="s">
        <v>159</v>
      </c>
      <c r="E15" s="185">
        <v>0</v>
      </c>
      <c r="F15" s="187">
        <v>45</v>
      </c>
      <c r="G15" s="188">
        <f t="shared" si="0"/>
        <v>315</v>
      </c>
      <c r="H15" s="236">
        <f>G15*4</f>
        <v>1260</v>
      </c>
      <c r="I15" s="180"/>
      <c r="J15" s="180"/>
      <c r="K15" s="181">
        <f t="shared" ref="K15:K48" si="1">I15*(F15*J15)</f>
        <v>0</v>
      </c>
      <c r="L15" s="65"/>
    </row>
    <row r="16" spans="1:14" x14ac:dyDescent="0.25">
      <c r="A16" s="332" t="s">
        <v>160</v>
      </c>
      <c r="B16" s="333" t="s">
        <v>161</v>
      </c>
      <c r="C16" s="334" t="s">
        <v>162</v>
      </c>
      <c r="D16" s="335" t="s">
        <v>163</v>
      </c>
      <c r="E16" s="336">
        <v>2</v>
      </c>
      <c r="F16" s="337">
        <v>10</v>
      </c>
      <c r="G16" s="338">
        <f t="shared" si="0"/>
        <v>70</v>
      </c>
      <c r="H16" s="339">
        <f>G16*4</f>
        <v>280</v>
      </c>
      <c r="I16" s="326"/>
      <c r="J16" s="326"/>
      <c r="K16" s="327">
        <f>I16*(F16*J16)</f>
        <v>0</v>
      </c>
      <c r="L16" s="65"/>
    </row>
    <row r="17" spans="1:12" x14ac:dyDescent="0.25">
      <c r="A17" s="239"/>
      <c r="B17" s="99"/>
      <c r="C17" s="150"/>
      <c r="D17" s="237"/>
      <c r="E17" s="150"/>
      <c r="F17" s="97"/>
      <c r="G17" s="97"/>
      <c r="H17" s="97"/>
      <c r="I17" s="93"/>
      <c r="J17" s="93"/>
      <c r="K17" s="238"/>
      <c r="L17" s="65"/>
    </row>
    <row r="18" spans="1:12" ht="15.75" x14ac:dyDescent="0.25">
      <c r="A18" s="340" t="s">
        <v>164</v>
      </c>
      <c r="B18" s="341"/>
      <c r="C18" s="342"/>
      <c r="D18" s="343"/>
      <c r="E18" s="344"/>
      <c r="F18" s="323">
        <v>10</v>
      </c>
      <c r="G18" s="324">
        <v>70</v>
      </c>
      <c r="H18" s="325">
        <v>300</v>
      </c>
      <c r="I18" s="326"/>
      <c r="J18" s="326"/>
      <c r="K18" s="327">
        <f>F18*I18*J18</f>
        <v>0</v>
      </c>
      <c r="L18" s="65"/>
    </row>
    <row r="19" spans="1:12" ht="18.75" x14ac:dyDescent="0.35">
      <c r="A19" s="183" t="s">
        <v>165</v>
      </c>
      <c r="B19" s="184"/>
      <c r="C19" s="185"/>
      <c r="D19" s="235"/>
      <c r="E19" s="248"/>
      <c r="F19" s="187">
        <v>5</v>
      </c>
      <c r="G19" s="188">
        <v>35</v>
      </c>
      <c r="H19" s="236">
        <v>150</v>
      </c>
      <c r="I19" s="179"/>
      <c r="J19" s="180"/>
      <c r="K19" s="181">
        <f>F19*J19</f>
        <v>0</v>
      </c>
      <c r="L19" s="65"/>
    </row>
    <row r="20" spans="1:12" ht="15.75" x14ac:dyDescent="0.25">
      <c r="A20" s="345" t="s">
        <v>166</v>
      </c>
      <c r="B20" s="346"/>
      <c r="C20" s="321"/>
      <c r="D20" s="347"/>
      <c r="E20" s="348" t="s">
        <v>167</v>
      </c>
      <c r="F20" s="328">
        <v>40</v>
      </c>
      <c r="G20" s="329"/>
      <c r="H20" s="330"/>
      <c r="I20" s="326"/>
      <c r="J20" s="179"/>
      <c r="K20" s="327">
        <f>I20*F20</f>
        <v>0</v>
      </c>
      <c r="L20" s="65"/>
    </row>
    <row r="21" spans="1:12" s="190" customFormat="1" ht="15.75" x14ac:dyDescent="0.25">
      <c r="A21" s="183" t="s">
        <v>168</v>
      </c>
      <c r="B21" s="184"/>
      <c r="C21" s="185"/>
      <c r="D21" s="235"/>
      <c r="E21" s="399"/>
      <c r="F21" s="187"/>
      <c r="G21" s="188"/>
      <c r="H21" s="236"/>
      <c r="I21" s="180"/>
      <c r="J21" s="180"/>
      <c r="K21" s="181"/>
      <c r="L21" s="189"/>
    </row>
    <row r="22" spans="1:12" s="190" customFormat="1" ht="15.75" x14ac:dyDescent="0.25">
      <c r="A22" s="400" t="s">
        <v>169</v>
      </c>
      <c r="B22" s="401"/>
      <c r="C22" s="402"/>
      <c r="D22" s="403" t="s">
        <v>170</v>
      </c>
      <c r="E22" s="404" t="s">
        <v>171</v>
      </c>
      <c r="F22" s="337">
        <v>0.5</v>
      </c>
      <c r="G22" s="338"/>
      <c r="H22" s="339"/>
      <c r="I22" s="326"/>
      <c r="J22" s="326"/>
      <c r="K22" s="327">
        <f>F22*I22*J22</f>
        <v>0</v>
      </c>
      <c r="L22" s="189"/>
    </row>
    <row r="23" spans="1:12" s="190" customFormat="1" ht="15.75" x14ac:dyDescent="0.25">
      <c r="A23" s="183"/>
      <c r="B23" s="184"/>
      <c r="C23" s="185"/>
      <c r="D23" s="235"/>
      <c r="E23" s="241"/>
      <c r="F23" s="188"/>
      <c r="G23" s="188"/>
      <c r="H23" s="188"/>
      <c r="I23" s="242"/>
      <c r="J23" s="242"/>
      <c r="K23" s="243"/>
      <c r="L23" s="189"/>
    </row>
    <row r="24" spans="1:12" x14ac:dyDescent="0.25">
      <c r="A24" s="349" t="s">
        <v>172</v>
      </c>
      <c r="B24" s="350" t="s">
        <v>173</v>
      </c>
      <c r="C24" s="351" t="s">
        <v>174</v>
      </c>
      <c r="D24" s="352" t="s">
        <v>175</v>
      </c>
      <c r="E24" s="353">
        <v>7</v>
      </c>
      <c r="F24" s="354">
        <v>3</v>
      </c>
      <c r="G24" s="355">
        <f>F24*7</f>
        <v>21</v>
      </c>
      <c r="H24" s="356">
        <f>F24*30</f>
        <v>90</v>
      </c>
      <c r="I24" s="326"/>
      <c r="J24" s="326"/>
      <c r="K24" s="327">
        <f>I24*(F24*J24)</f>
        <v>0</v>
      </c>
      <c r="L24" s="277"/>
    </row>
    <row r="25" spans="1:12" x14ac:dyDescent="0.25">
      <c r="A25" s="170" t="s">
        <v>176</v>
      </c>
      <c r="B25" s="266" t="s">
        <v>177</v>
      </c>
      <c r="C25" s="150" t="s">
        <v>174</v>
      </c>
      <c r="D25" s="94" t="s">
        <v>178</v>
      </c>
      <c r="E25" s="270">
        <v>8</v>
      </c>
      <c r="F25" s="275">
        <v>3</v>
      </c>
      <c r="G25" s="240">
        <f>F25*7</f>
        <v>21</v>
      </c>
      <c r="H25" s="276">
        <f>F25*30</f>
        <v>90</v>
      </c>
      <c r="I25" s="95"/>
      <c r="J25" s="95"/>
      <c r="K25" s="96">
        <f>I25*(F25*J25)</f>
        <v>0</v>
      </c>
      <c r="L25" s="65"/>
    </row>
    <row r="26" spans="1:12" x14ac:dyDescent="0.25">
      <c r="A26" s="319" t="s">
        <v>179</v>
      </c>
      <c r="B26" s="320" t="s">
        <v>180</v>
      </c>
      <c r="C26" s="321" t="s">
        <v>174</v>
      </c>
      <c r="D26" s="322" t="s">
        <v>181</v>
      </c>
      <c r="E26" s="357">
        <v>2</v>
      </c>
      <c r="F26" s="358">
        <v>3</v>
      </c>
      <c r="G26" s="359">
        <f>F26*7</f>
        <v>21</v>
      </c>
      <c r="H26" s="360">
        <f>F26*30</f>
        <v>90</v>
      </c>
      <c r="I26" s="326"/>
      <c r="J26" s="326"/>
      <c r="K26" s="327">
        <f>I26*(F26*J26)</f>
        <v>0</v>
      </c>
      <c r="L26" s="65"/>
    </row>
    <row r="27" spans="1:12" x14ac:dyDescent="0.25">
      <c r="A27" s="170" t="s">
        <v>182</v>
      </c>
      <c r="B27" s="266" t="s">
        <v>183</v>
      </c>
      <c r="C27" s="150" t="s">
        <v>184</v>
      </c>
      <c r="D27" s="94" t="s">
        <v>185</v>
      </c>
      <c r="E27" s="270">
        <v>6</v>
      </c>
      <c r="F27" s="275">
        <v>3</v>
      </c>
      <c r="G27" s="240">
        <f>F27*7</f>
        <v>21</v>
      </c>
      <c r="H27" s="276">
        <f>F27*30</f>
        <v>90</v>
      </c>
      <c r="I27" s="95"/>
      <c r="J27" s="95"/>
      <c r="K27" s="96">
        <f>I27*(F27*J27)</f>
        <v>0</v>
      </c>
      <c r="L27" s="104"/>
    </row>
    <row r="28" spans="1:12" x14ac:dyDescent="0.25">
      <c r="A28" s="332" t="s">
        <v>186</v>
      </c>
      <c r="B28" s="361" t="s">
        <v>187</v>
      </c>
      <c r="C28" s="336" t="s">
        <v>188</v>
      </c>
      <c r="D28" s="362" t="s">
        <v>189</v>
      </c>
      <c r="E28" s="363">
        <v>12</v>
      </c>
      <c r="F28" s="364">
        <v>3</v>
      </c>
      <c r="G28" s="365">
        <f>F28*7</f>
        <v>21</v>
      </c>
      <c r="H28" s="366">
        <f>F28*30</f>
        <v>90</v>
      </c>
      <c r="I28" s="326"/>
      <c r="J28" s="326"/>
      <c r="K28" s="327">
        <f>I28*(F28*J28)</f>
        <v>0</v>
      </c>
      <c r="L28" s="104"/>
    </row>
    <row r="29" spans="1:12" x14ac:dyDescent="0.25">
      <c r="A29" s="66"/>
      <c r="B29" s="85"/>
      <c r="C29" s="86"/>
      <c r="D29" s="67"/>
      <c r="E29" s="86"/>
      <c r="F29" s="87"/>
      <c r="G29" s="271"/>
      <c r="H29" s="272" t="s">
        <v>190</v>
      </c>
      <c r="I29" s="273"/>
      <c r="J29" s="273"/>
      <c r="K29" s="274">
        <f>SUM(K10:K27)</f>
        <v>0</v>
      </c>
      <c r="L29" s="65"/>
    </row>
    <row r="30" spans="1:12" ht="15.75" x14ac:dyDescent="0.25">
      <c r="A30" s="46" t="s">
        <v>191</v>
      </c>
      <c r="B30" s="408" t="s">
        <v>192</v>
      </c>
      <c r="C30" s="86"/>
      <c r="D30" s="86"/>
      <c r="E30" s="86"/>
      <c r="F30" s="87"/>
      <c r="G30" s="87"/>
      <c r="H30" s="87"/>
      <c r="I30" s="93"/>
      <c r="J30" s="88"/>
      <c r="K30" s="89"/>
      <c r="L30" s="65"/>
    </row>
    <row r="31" spans="1:12" x14ac:dyDescent="0.25">
      <c r="A31" s="85"/>
      <c r="B31" s="85"/>
      <c r="C31" s="86"/>
      <c r="D31" s="86"/>
      <c r="E31" s="86"/>
      <c r="F31" s="87"/>
      <c r="G31" s="87"/>
      <c r="H31" s="87"/>
      <c r="I31" s="93"/>
      <c r="J31" s="88"/>
      <c r="K31" s="89"/>
      <c r="L31" s="85"/>
    </row>
    <row r="32" spans="1:12" x14ac:dyDescent="0.25">
      <c r="A32" s="53" t="s">
        <v>193</v>
      </c>
      <c r="B32" s="53" t="s">
        <v>129</v>
      </c>
      <c r="C32" s="409" t="s">
        <v>130</v>
      </c>
      <c r="D32" s="55" t="s">
        <v>131</v>
      </c>
      <c r="E32" s="56" t="s">
        <v>132</v>
      </c>
      <c r="F32" s="411" t="s">
        <v>133</v>
      </c>
      <c r="G32" s="412"/>
      <c r="H32" s="413"/>
      <c r="I32" s="90" t="s">
        <v>15</v>
      </c>
      <c r="J32" s="91" t="s">
        <v>17</v>
      </c>
      <c r="K32" s="92" t="s">
        <v>18</v>
      </c>
      <c r="L32" s="103"/>
    </row>
    <row r="33" spans="1:12" x14ac:dyDescent="0.25">
      <c r="A33" s="112"/>
      <c r="B33" s="57"/>
      <c r="C33" s="58"/>
      <c r="D33" s="59"/>
      <c r="E33" s="52"/>
      <c r="F33" s="60" t="s">
        <v>134</v>
      </c>
      <c r="G33" s="60" t="s">
        <v>135</v>
      </c>
      <c r="H33" s="61" t="s">
        <v>136</v>
      </c>
      <c r="I33" s="93"/>
      <c r="J33" s="93"/>
      <c r="K33" s="238"/>
      <c r="L33" s="85"/>
    </row>
    <row r="34" spans="1:12" x14ac:dyDescent="0.25">
      <c r="A34" s="331" t="s">
        <v>194</v>
      </c>
      <c r="B34" s="367" t="s">
        <v>195</v>
      </c>
      <c r="C34" s="368" t="s">
        <v>196</v>
      </c>
      <c r="D34" s="369" t="s">
        <v>197</v>
      </c>
      <c r="E34" s="370">
        <v>10</v>
      </c>
      <c r="F34" s="371">
        <v>3</v>
      </c>
      <c r="G34" s="371">
        <f>F34*7</f>
        <v>21</v>
      </c>
      <c r="H34" s="371">
        <f>F34*30</f>
        <v>90</v>
      </c>
      <c r="I34" s="326"/>
      <c r="J34" s="326"/>
      <c r="K34" s="327">
        <f>I34*(F34*J34)</f>
        <v>0</v>
      </c>
      <c r="L34" s="89"/>
    </row>
    <row r="35" spans="1:12" x14ac:dyDescent="0.25">
      <c r="A35" s="110" t="s">
        <v>194</v>
      </c>
      <c r="B35" s="68" t="s">
        <v>198</v>
      </c>
      <c r="C35" s="69" t="s">
        <v>143</v>
      </c>
      <c r="D35" s="70" t="s">
        <v>199</v>
      </c>
      <c r="E35" s="71">
        <v>8</v>
      </c>
      <c r="F35" s="137">
        <v>3</v>
      </c>
      <c r="G35" s="137">
        <f>F35*7</f>
        <v>21</v>
      </c>
      <c r="H35" s="137">
        <f>F35*30</f>
        <v>90</v>
      </c>
      <c r="I35" s="95"/>
      <c r="J35" s="95"/>
      <c r="K35" s="96">
        <f t="shared" si="1"/>
        <v>0</v>
      </c>
      <c r="L35" s="89"/>
    </row>
    <row r="36" spans="1:12" x14ac:dyDescent="0.25">
      <c r="A36" s="331" t="s">
        <v>194</v>
      </c>
      <c r="B36" s="367" t="s">
        <v>200</v>
      </c>
      <c r="C36" s="368" t="s">
        <v>162</v>
      </c>
      <c r="D36" s="369" t="s">
        <v>201</v>
      </c>
      <c r="E36" s="370">
        <v>6</v>
      </c>
      <c r="F36" s="371">
        <v>3</v>
      </c>
      <c r="G36" s="371">
        <f>F36*7</f>
        <v>21</v>
      </c>
      <c r="H36" s="371">
        <f>F36*30</f>
        <v>90</v>
      </c>
      <c r="I36" s="326"/>
      <c r="J36" s="326"/>
      <c r="K36" s="327">
        <f>I36*(F36*J36)</f>
        <v>0</v>
      </c>
      <c r="L36" s="89"/>
    </row>
    <row r="37" spans="1:12" x14ac:dyDescent="0.25">
      <c r="A37" s="111" t="s">
        <v>202</v>
      </c>
      <c r="B37" s="64" t="s">
        <v>203</v>
      </c>
      <c r="C37" s="73" t="s">
        <v>162</v>
      </c>
      <c r="D37" s="79" t="s">
        <v>201</v>
      </c>
      <c r="E37" s="74">
        <v>12</v>
      </c>
      <c r="F37" s="75">
        <v>3</v>
      </c>
      <c r="G37" s="75">
        <f>F37*7</f>
        <v>21</v>
      </c>
      <c r="H37" s="75">
        <f>F37*30</f>
        <v>90</v>
      </c>
      <c r="I37" s="95"/>
      <c r="J37" s="95"/>
      <c r="K37" s="96">
        <f t="shared" si="1"/>
        <v>0</v>
      </c>
      <c r="L37" s="89"/>
    </row>
    <row r="38" spans="1:12" x14ac:dyDescent="0.25">
      <c r="A38" s="142" t="s">
        <v>204</v>
      </c>
      <c r="B38" s="68"/>
      <c r="C38" s="151"/>
      <c r="D38" s="151"/>
      <c r="E38" s="151"/>
      <c r="F38" s="137"/>
      <c r="G38" s="137"/>
      <c r="H38" s="137"/>
      <c r="I38" s="93"/>
      <c r="J38" s="93"/>
      <c r="K38" s="238"/>
    </row>
    <row r="39" spans="1:12" x14ac:dyDescent="0.25">
      <c r="A39" s="372" t="s">
        <v>205</v>
      </c>
      <c r="B39" s="373" t="s">
        <v>161</v>
      </c>
      <c r="C39" s="374" t="s">
        <v>162</v>
      </c>
      <c r="D39" s="375" t="s">
        <v>163</v>
      </c>
      <c r="E39" s="376">
        <v>6</v>
      </c>
      <c r="F39" s="377">
        <v>8</v>
      </c>
      <c r="G39" s="377">
        <f>F39*7</f>
        <v>56</v>
      </c>
      <c r="H39" s="378">
        <f>F39*30</f>
        <v>240</v>
      </c>
      <c r="I39" s="379"/>
      <c r="J39" s="326"/>
      <c r="K39" s="327">
        <f>I39*(F39*J39)</f>
        <v>0</v>
      </c>
      <c r="L39" s="89"/>
    </row>
    <row r="40" spans="1:12" x14ac:dyDescent="0.25">
      <c r="A40" s="110" t="s">
        <v>206</v>
      </c>
      <c r="B40" s="68" t="s">
        <v>207</v>
      </c>
      <c r="C40" s="69" t="s">
        <v>147</v>
      </c>
      <c r="D40" s="70" t="s">
        <v>208</v>
      </c>
      <c r="E40" s="71">
        <v>6</v>
      </c>
      <c r="F40" s="137">
        <v>8</v>
      </c>
      <c r="G40" s="137">
        <f>F40*7</f>
        <v>56</v>
      </c>
      <c r="H40" s="78">
        <f>F40*30</f>
        <v>240</v>
      </c>
      <c r="I40" s="100"/>
      <c r="J40" s="95"/>
      <c r="K40" s="96">
        <f t="shared" si="1"/>
        <v>0</v>
      </c>
      <c r="L40" s="89"/>
    </row>
    <row r="41" spans="1:12" x14ac:dyDescent="0.25">
      <c r="A41" s="331" t="s">
        <v>209</v>
      </c>
      <c r="B41" s="367" t="s">
        <v>210</v>
      </c>
      <c r="C41" s="368" t="s">
        <v>211</v>
      </c>
      <c r="D41" s="369" t="s">
        <v>212</v>
      </c>
      <c r="E41" s="370">
        <v>4</v>
      </c>
      <c r="F41" s="371">
        <v>10</v>
      </c>
      <c r="G41" s="371">
        <f>F41*7</f>
        <v>70</v>
      </c>
      <c r="H41" s="380">
        <f>F41*30</f>
        <v>300</v>
      </c>
      <c r="I41" s="379"/>
      <c r="J41" s="326"/>
      <c r="K41" s="327">
        <f t="shared" si="1"/>
        <v>0</v>
      </c>
      <c r="L41" s="89"/>
    </row>
    <row r="42" spans="1:12" x14ac:dyDescent="0.25">
      <c r="A42" s="110" t="s">
        <v>213</v>
      </c>
      <c r="B42" s="68" t="s">
        <v>214</v>
      </c>
      <c r="C42" s="69" t="s">
        <v>139</v>
      </c>
      <c r="D42" s="70" t="s">
        <v>215</v>
      </c>
      <c r="E42" s="71">
        <v>1</v>
      </c>
      <c r="F42" s="137">
        <v>12</v>
      </c>
      <c r="G42" s="137">
        <f>F42*7</f>
        <v>84</v>
      </c>
      <c r="H42" s="78">
        <f>F42*30</f>
        <v>360</v>
      </c>
      <c r="I42" s="100"/>
      <c r="J42" s="95"/>
      <c r="K42" s="96">
        <f t="shared" si="1"/>
        <v>0</v>
      </c>
      <c r="L42" s="89"/>
    </row>
    <row r="43" spans="1:12" x14ac:dyDescent="0.25">
      <c r="A43" s="333" t="s">
        <v>216</v>
      </c>
      <c r="B43" s="381" t="s">
        <v>217</v>
      </c>
      <c r="C43" s="382" t="s">
        <v>139</v>
      </c>
      <c r="D43" s="383" t="s">
        <v>218</v>
      </c>
      <c r="E43" s="384">
        <v>4</v>
      </c>
      <c r="F43" s="385">
        <v>12</v>
      </c>
      <c r="G43" s="385">
        <f>F43*7</f>
        <v>84</v>
      </c>
      <c r="H43" s="386">
        <f>F43*30</f>
        <v>360</v>
      </c>
      <c r="I43" s="379"/>
      <c r="J43" s="326"/>
      <c r="K43" s="327">
        <f t="shared" si="1"/>
        <v>0</v>
      </c>
      <c r="L43" s="89"/>
    </row>
    <row r="44" spans="1:12" x14ac:dyDescent="0.25">
      <c r="A44" s="170"/>
      <c r="B44" s="68"/>
      <c r="C44" s="151"/>
      <c r="D44" s="151"/>
      <c r="E44" s="151"/>
      <c r="F44" s="137"/>
      <c r="G44" s="137"/>
      <c r="H44" s="137"/>
      <c r="I44" s="93"/>
      <c r="J44" s="93"/>
      <c r="K44" s="238"/>
      <c r="L44" s="89"/>
    </row>
    <row r="45" spans="1:12" x14ac:dyDescent="0.25">
      <c r="A45" s="217" t="s">
        <v>152</v>
      </c>
      <c r="B45" s="138" t="s">
        <v>153</v>
      </c>
      <c r="C45" s="139" t="s">
        <v>154</v>
      </c>
      <c r="D45" s="76" t="s">
        <v>155</v>
      </c>
      <c r="E45" s="140">
        <v>2</v>
      </c>
      <c r="F45" s="141">
        <v>15</v>
      </c>
      <c r="G45" s="141">
        <f>F45*7</f>
        <v>105</v>
      </c>
      <c r="H45" s="77">
        <f>F45*30</f>
        <v>450</v>
      </c>
      <c r="I45" s="100"/>
      <c r="J45" s="95"/>
      <c r="K45" s="96">
        <f t="shared" si="1"/>
        <v>0</v>
      </c>
      <c r="L45" s="89"/>
    </row>
    <row r="46" spans="1:12" x14ac:dyDescent="0.25">
      <c r="A46" s="331" t="s">
        <v>219</v>
      </c>
      <c r="B46" s="367" t="s">
        <v>220</v>
      </c>
      <c r="C46" s="368" t="s">
        <v>221</v>
      </c>
      <c r="D46" s="369" t="s">
        <v>222</v>
      </c>
      <c r="E46" s="370">
        <v>2</v>
      </c>
      <c r="F46" s="371">
        <v>25</v>
      </c>
      <c r="G46" s="371">
        <f>F46*7</f>
        <v>175</v>
      </c>
      <c r="H46" s="380">
        <f>F46*30</f>
        <v>750</v>
      </c>
      <c r="I46" s="326"/>
      <c r="J46" s="326"/>
      <c r="K46" s="327">
        <f t="shared" si="1"/>
        <v>0</v>
      </c>
      <c r="L46" s="89"/>
    </row>
    <row r="47" spans="1:12" x14ac:dyDescent="0.25">
      <c r="A47" s="218" t="s">
        <v>156</v>
      </c>
      <c r="B47" s="219" t="s">
        <v>223</v>
      </c>
      <c r="C47" s="73" t="s">
        <v>158</v>
      </c>
      <c r="D47" s="73" t="s">
        <v>159</v>
      </c>
      <c r="E47" s="73">
        <v>1</v>
      </c>
      <c r="F47" s="220">
        <v>40</v>
      </c>
      <c r="G47" s="75">
        <v>250</v>
      </c>
      <c r="H47" s="221">
        <f>G47*4</f>
        <v>1000</v>
      </c>
      <c r="I47" s="135"/>
      <c r="J47" s="135"/>
      <c r="K47" s="136">
        <f>I47*(F47*J47)</f>
        <v>0</v>
      </c>
      <c r="L47" s="89"/>
    </row>
    <row r="48" spans="1:12" x14ac:dyDescent="0.25">
      <c r="A48" s="387" t="s">
        <v>224</v>
      </c>
      <c r="B48" s="387" t="s">
        <v>225</v>
      </c>
      <c r="C48" s="388" t="s">
        <v>226</v>
      </c>
      <c r="D48" s="388" t="s">
        <v>227</v>
      </c>
      <c r="E48" s="388">
        <v>1</v>
      </c>
      <c r="F48" s="389">
        <v>50</v>
      </c>
      <c r="G48" s="390">
        <f>F48*7</f>
        <v>350</v>
      </c>
      <c r="H48" s="391">
        <f>F48*30</f>
        <v>1500</v>
      </c>
      <c r="I48" s="379"/>
      <c r="J48" s="326"/>
      <c r="K48" s="327">
        <f t="shared" si="1"/>
        <v>0</v>
      </c>
      <c r="L48" s="89"/>
    </row>
    <row r="49" spans="1:12" x14ac:dyDescent="0.25">
      <c r="A49" s="63"/>
      <c r="B49" s="63"/>
      <c r="C49" s="80"/>
      <c r="D49" s="80"/>
      <c r="E49" s="80"/>
      <c r="F49" s="72"/>
      <c r="G49" s="130"/>
      <c r="H49" s="131" t="s">
        <v>228</v>
      </c>
      <c r="I49" s="132"/>
      <c r="J49" s="132"/>
      <c r="K49" s="129">
        <f>SUM(K34:K48)</f>
        <v>0</v>
      </c>
      <c r="L49" s="89"/>
    </row>
    <row r="50" spans="1:12" x14ac:dyDescent="0.25">
      <c r="A50" s="63"/>
      <c r="B50" s="63"/>
      <c r="C50" s="80"/>
      <c r="D50" s="80"/>
      <c r="E50" s="80"/>
      <c r="F50" s="72"/>
      <c r="G50" s="72"/>
      <c r="H50" s="72"/>
      <c r="I50" s="88"/>
      <c r="J50" s="88"/>
      <c r="K50" s="89"/>
      <c r="L50" s="85"/>
    </row>
    <row r="51" spans="1:12" ht="15.75" x14ac:dyDescent="0.25">
      <c r="A51" s="121" t="s">
        <v>229</v>
      </c>
      <c r="B51" s="81"/>
      <c r="C51" s="82"/>
      <c r="D51" s="82"/>
      <c r="E51" s="81"/>
      <c r="F51" s="83"/>
      <c r="G51" s="84" t="s">
        <v>135</v>
      </c>
      <c r="H51" s="84" t="s">
        <v>136</v>
      </c>
      <c r="I51" s="90" t="s">
        <v>15</v>
      </c>
      <c r="J51" s="91" t="s">
        <v>17</v>
      </c>
      <c r="K51" s="92" t="s">
        <v>18</v>
      </c>
      <c r="L51" s="103"/>
    </row>
    <row r="52" spans="1:12" x14ac:dyDescent="0.25">
      <c r="A52" s="372" t="s">
        <v>230</v>
      </c>
      <c r="B52" s="392" t="s">
        <v>231</v>
      </c>
      <c r="C52" s="393"/>
      <c r="D52" s="393"/>
      <c r="E52" s="375" t="s">
        <v>232</v>
      </c>
      <c r="F52" s="394"/>
      <c r="G52" s="395">
        <f>9*1.25</f>
        <v>11.25</v>
      </c>
      <c r="H52" s="395">
        <f>G52*4</f>
        <v>45</v>
      </c>
      <c r="I52" s="326"/>
      <c r="J52" s="326"/>
      <c r="K52" s="327">
        <f>I52*(G52*J52)</f>
        <v>0</v>
      </c>
      <c r="L52" s="85"/>
    </row>
    <row r="53" spans="1:12" x14ac:dyDescent="0.25">
      <c r="A53" s="111" t="s">
        <v>233</v>
      </c>
      <c r="B53" s="64" t="s">
        <v>234</v>
      </c>
      <c r="C53" s="101"/>
      <c r="D53" s="101"/>
      <c r="E53" s="79" t="s">
        <v>235</v>
      </c>
      <c r="F53" s="98"/>
      <c r="G53" s="75">
        <f>8*1.25</f>
        <v>10</v>
      </c>
      <c r="H53" s="75">
        <f>G53*4</f>
        <v>40</v>
      </c>
      <c r="I53" s="95"/>
      <c r="J53" s="95"/>
      <c r="K53" s="96">
        <f>I53*(G53*J53)</f>
        <v>0</v>
      </c>
      <c r="L53" s="85"/>
    </row>
    <row r="54" spans="1:12" x14ac:dyDescent="0.25">
      <c r="A54" s="68"/>
      <c r="B54" s="68"/>
      <c r="C54" s="150"/>
      <c r="D54" s="150"/>
      <c r="E54" s="151"/>
      <c r="F54" s="97"/>
      <c r="G54" s="133"/>
      <c r="H54" s="134" t="s">
        <v>236</v>
      </c>
      <c r="I54" s="132"/>
      <c r="J54" s="132"/>
      <c r="K54" s="129">
        <f>SUM(K52:K53)</f>
        <v>0</v>
      </c>
      <c r="L54" s="85"/>
    </row>
    <row r="55" spans="1:12" x14ac:dyDescent="0.25">
      <c r="A55" s="68"/>
      <c r="B55" s="68"/>
      <c r="C55" s="150"/>
      <c r="D55" s="150"/>
      <c r="E55" s="151"/>
      <c r="F55" s="97"/>
      <c r="G55" s="156"/>
      <c r="H55" s="134"/>
      <c r="I55" s="132"/>
      <c r="J55" s="132"/>
      <c r="K55" s="157"/>
      <c r="L55" s="85"/>
    </row>
    <row r="56" spans="1:12" ht="15.75" x14ac:dyDescent="0.25">
      <c r="A56" s="121" t="s">
        <v>237</v>
      </c>
      <c r="B56" s="81"/>
      <c r="C56" s="82"/>
      <c r="D56" s="82"/>
      <c r="E56" s="81"/>
      <c r="F56" s="83"/>
      <c r="G56" s="154"/>
      <c r="H56" s="84" t="s">
        <v>136</v>
      </c>
      <c r="I56" s="90" t="s">
        <v>15</v>
      </c>
      <c r="J56" s="91" t="s">
        <v>238</v>
      </c>
      <c r="K56" s="92" t="s">
        <v>18</v>
      </c>
      <c r="L56" s="85"/>
    </row>
    <row r="57" spans="1:12" x14ac:dyDescent="0.25">
      <c r="A57" s="171" t="s">
        <v>239</v>
      </c>
      <c r="B57" s="172" t="s">
        <v>240</v>
      </c>
      <c r="C57" s="152"/>
      <c r="D57" s="152"/>
      <c r="E57" s="173" t="s">
        <v>241</v>
      </c>
      <c r="F57" s="153"/>
      <c r="G57" s="155"/>
      <c r="H57" s="143">
        <v>2.5</v>
      </c>
      <c r="I57" s="95"/>
      <c r="J57" s="95"/>
      <c r="K57" s="96">
        <f>H57*I57*J57</f>
        <v>0</v>
      </c>
      <c r="L57" s="85"/>
    </row>
    <row r="58" spans="1:12" x14ac:dyDescent="0.25">
      <c r="A58" s="234" t="s">
        <v>242</v>
      </c>
      <c r="B58" s="85"/>
      <c r="C58" s="86"/>
      <c r="D58" s="85"/>
      <c r="E58" s="85"/>
      <c r="F58" s="85"/>
      <c r="G58" s="133"/>
      <c r="H58" s="134" t="s">
        <v>243</v>
      </c>
      <c r="I58" s="132"/>
      <c r="J58" s="132"/>
      <c r="K58" s="129">
        <f>K57</f>
        <v>0</v>
      </c>
      <c r="L58" s="85"/>
    </row>
    <row r="59" spans="1:12" x14ac:dyDescent="0.25">
      <c r="A59" s="85"/>
      <c r="B59" s="85"/>
      <c r="C59" s="86"/>
      <c r="D59" s="85"/>
      <c r="E59" s="85"/>
      <c r="F59" s="85"/>
      <c r="G59" s="85"/>
      <c r="H59" s="85"/>
      <c r="I59" s="88"/>
      <c r="J59" s="88"/>
      <c r="K59" s="89"/>
      <c r="L59" s="85"/>
    </row>
    <row r="60" spans="1:12" ht="16.5" thickBot="1" x14ac:dyDescent="0.3">
      <c r="A60" s="85"/>
      <c r="B60" s="85"/>
      <c r="C60" s="86"/>
      <c r="D60" s="85"/>
      <c r="E60" s="85"/>
      <c r="F60" s="85"/>
      <c r="G60" s="105" t="s">
        <v>244</v>
      </c>
      <c r="H60" s="109"/>
      <c r="I60" s="108"/>
      <c r="J60" s="106"/>
      <c r="K60" s="107">
        <f>SUM(K58,K54,K49,K29)</f>
        <v>0</v>
      </c>
      <c r="L60" s="85"/>
    </row>
    <row r="61" spans="1:12" ht="15.75" thickTop="1" x14ac:dyDescent="0.25"/>
  </sheetData>
  <mergeCells count="2">
    <mergeCell ref="F32:H32"/>
    <mergeCell ref="F8:H8"/>
  </mergeCells>
  <pageMargins left="0.35" right="0.25" top="0.75" bottom="0.75" header="0.3" footer="0.3"/>
  <pageSetup scale="59" orientation="portrait" horizontalDpi="4294967293" verticalDpi="4294967293" r:id="rId1"/>
  <headerFooter>
    <oddHeader xml:space="preserve">&amp;L&amp;12v 2020.01.01&amp;C&amp;"-,Bold"&amp;14&amp;KFF0000Rates Effective January 2019&amp;K01+000
Subject to annual review
</oddHeader>
    <oddFooter xml:space="preserve">&amp;L&amp;"Calibri,Bold"&amp;U&amp;K000000To claim tax exemption&amp;U, provide a State of Florida tax exemption certificate (DR14). 
&amp;R&amp;"-,Bold"&amp;UCancellation Policy&amp;U - Thirty (30) day advance notice required. Full charges invoiced if cancelled without 30 day notice
</oddFooter>
  </headerFooter>
  <ignoredErrors>
    <ignoredError sqref="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Facility Use</vt:lpstr>
      <vt:lpstr>Seawater Systems</vt:lpstr>
      <vt:lpstr>'Facility Use'!Print_Area</vt:lpstr>
      <vt:lpstr>'Seawater Systems'!Print_Area</vt:lpstr>
    </vt:vector>
  </TitlesOfParts>
  <Manager/>
  <Company>Florida Fish and Wildlife Conservation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tom.bartlett</dc:creator>
  <cp:keywords/>
  <dc:description/>
  <cp:lastModifiedBy>Cindy Lewis</cp:lastModifiedBy>
  <cp:revision/>
  <dcterms:created xsi:type="dcterms:W3CDTF">2014-09-23T18:24:26Z</dcterms:created>
  <dcterms:modified xsi:type="dcterms:W3CDTF">2020-07-06T20:23:10Z</dcterms:modified>
  <cp:category/>
  <cp:contentStatus/>
</cp:coreProperties>
</file>