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L Admin\Downloads\"/>
    </mc:Choice>
  </mc:AlternateContent>
  <xr:revisionPtr revIDLastSave="0" documentId="13_ncr:1_{C91F7E61-FBBC-4773-9893-ED12BF438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acility Use" sheetId="1" r:id="rId1"/>
    <sheet name="3 SW systems" sheetId="3" r:id="rId2"/>
  </sheets>
  <definedNames>
    <definedName name="_xlnm.Print_Area" localSheetId="0">'Facility Use'!$A$1:$F$72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1" i="1"/>
  <c r="F15" i="1"/>
  <c r="F69" i="1"/>
  <c r="K62" i="3"/>
  <c r="L62" i="3" s="1"/>
  <c r="I62" i="3"/>
  <c r="L45" i="3"/>
  <c r="L40" i="3"/>
  <c r="L20" i="3"/>
  <c r="L11" i="3"/>
  <c r="I37" i="3"/>
  <c r="I38" i="3"/>
  <c r="I39" i="3"/>
  <c r="F44" i="3"/>
  <c r="K44" i="3" s="1"/>
  <c r="F43" i="3"/>
  <c r="K43" i="3" s="1"/>
  <c r="F54" i="3"/>
  <c r="F36" i="3"/>
  <c r="K38" i="3" s="1"/>
  <c r="F29" i="3"/>
  <c r="K30" i="3" s="1"/>
  <c r="F31" i="3"/>
  <c r="F32" i="3"/>
  <c r="K33" i="3" s="1"/>
  <c r="F34" i="3"/>
  <c r="K34" i="3" s="1"/>
  <c r="F23" i="3"/>
  <c r="K28" i="3" s="1"/>
  <c r="F16" i="1"/>
  <c r="F10" i="1"/>
  <c r="B4" i="3"/>
  <c r="B3" i="3"/>
  <c r="I56" i="3"/>
  <c r="F57" i="3"/>
  <c r="K57" i="3" s="1"/>
  <c r="F53" i="3"/>
  <c r="K53" i="3" s="1"/>
  <c r="K55" i="3"/>
  <c r="F56" i="3"/>
  <c r="K56" i="3" s="1"/>
  <c r="I57" i="3"/>
  <c r="K61" i="3"/>
  <c r="K10" i="3"/>
  <c r="F48" i="1"/>
  <c r="F19" i="3"/>
  <c r="K19" i="3" s="1"/>
  <c r="F18" i="3"/>
  <c r="K18" i="3" s="1"/>
  <c r="F17" i="3"/>
  <c r="K17" i="3" s="1"/>
  <c r="F14" i="3"/>
  <c r="K16" i="3" s="1"/>
  <c r="F7" i="3"/>
  <c r="K7" i="3" s="1"/>
  <c r="F6" i="3"/>
  <c r="K6" i="3" s="1"/>
  <c r="F57" i="1"/>
  <c r="F59" i="1"/>
  <c r="F40" i="1"/>
  <c r="F9" i="1"/>
  <c r="F25" i="1"/>
  <c r="F24" i="1"/>
  <c r="F23" i="1"/>
  <c r="F22" i="1"/>
  <c r="F21" i="1"/>
  <c r="F27" i="1"/>
  <c r="F26" i="1"/>
  <c r="F18" i="1"/>
  <c r="K54" i="3"/>
  <c r="I55" i="3"/>
  <c r="I54" i="3"/>
  <c r="I53" i="3"/>
  <c r="I47" i="3"/>
  <c r="K51" i="3"/>
  <c r="K50" i="3"/>
  <c r="K49" i="3"/>
  <c r="K48" i="3"/>
  <c r="K47" i="3"/>
  <c r="I51" i="3"/>
  <c r="I50" i="3"/>
  <c r="I49" i="3"/>
  <c r="I48" i="3"/>
  <c r="I44" i="3"/>
  <c r="I43" i="3"/>
  <c r="K60" i="3"/>
  <c r="K59" i="3"/>
  <c r="K24" i="3"/>
  <c r="I34" i="3"/>
  <c r="I33" i="3"/>
  <c r="I32" i="3"/>
  <c r="I31" i="3"/>
  <c r="I30" i="3"/>
  <c r="I29" i="3"/>
  <c r="I28" i="3"/>
  <c r="I27" i="3"/>
  <c r="I26" i="3"/>
  <c r="I25" i="3"/>
  <c r="I24" i="3"/>
  <c r="I23" i="3"/>
  <c r="I36" i="3"/>
  <c r="I19" i="3"/>
  <c r="I18" i="3"/>
  <c r="I17" i="3"/>
  <c r="I16" i="3"/>
  <c r="I15" i="3"/>
  <c r="I14" i="3"/>
  <c r="K9" i="3"/>
  <c r="K8" i="3"/>
  <c r="I7" i="3"/>
  <c r="I6" i="3"/>
  <c r="K37" i="3"/>
  <c r="K31" i="3"/>
  <c r="B2" i="3"/>
  <c r="F43" i="1"/>
  <c r="L64" i="3" l="1"/>
  <c r="K23" i="3"/>
  <c r="K26" i="3"/>
  <c r="K25" i="3"/>
  <c r="K27" i="3"/>
  <c r="I20" i="3"/>
  <c r="K11" i="3"/>
  <c r="I45" i="3"/>
  <c r="I11" i="3"/>
  <c r="I40" i="3"/>
  <c r="K45" i="3"/>
  <c r="K29" i="3"/>
  <c r="K32" i="3"/>
  <c r="K36" i="3"/>
  <c r="K39" i="3"/>
  <c r="K14" i="3"/>
  <c r="K15" i="3"/>
  <c r="K20" i="3" l="1"/>
  <c r="K40" i="3"/>
  <c r="F64" i="1"/>
  <c r="F65" i="1" l="1"/>
  <c r="F66" i="1" s="1"/>
  <c r="F51" i="1" l="1"/>
  <c r="F58" i="1" l="1"/>
  <c r="F56" i="1"/>
  <c r="F55" i="1"/>
  <c r="F53" i="1"/>
  <c r="F52" i="1"/>
  <c r="F50" i="1"/>
  <c r="F47" i="1"/>
  <c r="F39" i="1"/>
  <c r="F38" i="1"/>
  <c r="F32" i="1"/>
  <c r="F17" i="1"/>
  <c r="F20" i="1"/>
  <c r="F19" i="1"/>
  <c r="F28" i="1" l="1"/>
  <c r="F42" i="1"/>
  <c r="F37" i="1"/>
  <c r="F36" i="1"/>
  <c r="F35" i="1"/>
  <c r="F34" i="1"/>
  <c r="F33" i="1"/>
  <c r="F44" i="1" l="1"/>
  <c r="F54" i="1"/>
  <c r="F60" i="1" s="1"/>
  <c r="F68" i="1" l="1"/>
  <c r="F70" i="1" s="1"/>
  <c r="F71" i="1" s="1"/>
  <c r="F72" i="1" s="1"/>
</calcChain>
</file>

<file path=xl/sharedStrings.xml><?xml version="1.0" encoding="utf-8"?>
<sst xmlns="http://schemas.openxmlformats.org/spreadsheetml/2006/main" count="353" uniqueCount="258">
  <si>
    <r>
      <t>**</t>
    </r>
    <r>
      <rPr>
        <b/>
        <i/>
        <sz val="11"/>
        <color theme="1"/>
        <rFont val="Calibri"/>
        <family val="2"/>
        <scheme val="minor"/>
      </rPr>
      <t>All Monthly Rates</t>
    </r>
    <r>
      <rPr>
        <i/>
        <sz val="11"/>
        <color theme="1"/>
        <rFont val="Calibri"/>
        <family val="2"/>
        <scheme val="minor"/>
      </rPr>
      <t>: not pro-rated; no split billing**</t>
    </r>
  </si>
  <si>
    <t xml:space="preserve">KML Rate Calculator </t>
  </si>
  <si>
    <t>Customer FIO:</t>
  </si>
  <si>
    <t>AA________</t>
  </si>
  <si>
    <t>Invoice FIO:</t>
  </si>
  <si>
    <t>OM________</t>
  </si>
  <si>
    <t>Principal Investigator:</t>
  </si>
  <si>
    <t xml:space="preserve">Institute: </t>
  </si>
  <si>
    <t>Dates:</t>
  </si>
  <si>
    <t xml:space="preserve">Quantity </t>
  </si>
  <si>
    <t>Cost/Unit</t>
  </si>
  <si>
    <t>Extended Cost</t>
  </si>
  <si>
    <r>
      <rPr>
        <b/>
        <sz val="11"/>
        <color theme="1"/>
        <rFont val="Calibri"/>
        <family val="2"/>
        <scheme val="minor"/>
      </rPr>
      <t>Classroom or Meeting Room</t>
    </r>
    <r>
      <rPr>
        <sz val="11"/>
        <color theme="1"/>
        <rFont val="Calibri"/>
        <family val="2"/>
        <scheme val="minor"/>
      </rPr>
      <t xml:space="preserve"> Full Day - 8:00am-5:00pm</t>
    </r>
  </si>
  <si>
    <r>
      <rPr>
        <b/>
        <sz val="11"/>
        <color theme="1"/>
        <rFont val="Calibri"/>
        <family val="2"/>
        <scheme val="minor"/>
      </rPr>
      <t>Classroom or Meeting Room</t>
    </r>
    <r>
      <rPr>
        <sz val="11"/>
        <color theme="1"/>
        <rFont val="Calibri"/>
        <family val="2"/>
        <scheme val="minor"/>
      </rPr>
      <t xml:space="preserve">  Half Day or Evening</t>
    </r>
  </si>
  <si>
    <r>
      <rPr>
        <b/>
        <sz val="11"/>
        <color rgb="FF000000"/>
        <rFont val="Calibri"/>
        <family val="2"/>
        <scheme val="minor"/>
      </rPr>
      <t>Facility Tour</t>
    </r>
    <r>
      <rPr>
        <sz val="11"/>
        <color rgb="FF000000"/>
        <rFont val="Calibri"/>
        <family val="2"/>
        <scheme val="minor"/>
      </rPr>
      <t xml:space="preserve"> - approved groups, by appointment only</t>
    </r>
  </si>
  <si>
    <t>Facility Usage: Sub-total</t>
  </si>
  <si>
    <t>Boat Support (includes captain)</t>
  </si>
  <si>
    <t>*** Subject to weather conditions &amp; captain's discretion***</t>
  </si>
  <si>
    <t>Day(s)</t>
  </si>
  <si>
    <r>
      <rPr>
        <b/>
        <sz val="11"/>
        <color theme="1"/>
        <rFont val="Calibri"/>
        <family val="2"/>
        <scheme val="minor"/>
      </rPr>
      <t>Full Day -</t>
    </r>
    <r>
      <rPr>
        <sz val="11"/>
        <color theme="1"/>
        <rFont val="Calibri"/>
        <family val="2"/>
        <scheme val="minor"/>
      </rPr>
      <t xml:space="preserve"> 6 hours water time</t>
    </r>
  </si>
  <si>
    <r>
      <rPr>
        <b/>
        <sz val="11"/>
        <color theme="1"/>
        <rFont val="Calibri"/>
        <family val="2"/>
        <scheme val="minor"/>
      </rPr>
      <t>Half Day</t>
    </r>
    <r>
      <rPr>
        <sz val="11"/>
        <color theme="1"/>
        <rFont val="Calibri"/>
        <family val="2"/>
        <scheme val="minor"/>
      </rPr>
      <t xml:space="preserve"> - 3 hours water time (over 3 hours billed at Full Day rate)</t>
    </r>
  </si>
  <si>
    <r>
      <rPr>
        <b/>
        <sz val="11"/>
        <color theme="1"/>
        <rFont val="Calibri"/>
        <family val="2"/>
        <scheme val="minor"/>
      </rPr>
      <t>Boat Fuel</t>
    </r>
    <r>
      <rPr>
        <sz val="11"/>
        <color theme="1"/>
        <rFont val="Calibri"/>
        <family val="2"/>
        <scheme val="minor"/>
      </rPr>
      <t xml:space="preserve"> - marine grade, no ethanol (billed at current costs)</t>
    </r>
  </si>
  <si>
    <r>
      <rPr>
        <b/>
        <sz val="11"/>
        <color theme="1"/>
        <rFont val="Calibri"/>
        <family val="2"/>
        <scheme val="minor"/>
      </rPr>
      <t xml:space="preserve">Over 6 hours: </t>
    </r>
    <r>
      <rPr>
        <sz val="11"/>
        <color theme="1"/>
        <rFont val="Calibri"/>
        <family val="2"/>
        <scheme val="minor"/>
      </rPr>
      <t>30' Island Hopper - additional hours</t>
    </r>
  </si>
  <si>
    <r>
      <rPr>
        <b/>
        <sz val="11"/>
        <color theme="1"/>
        <rFont val="Calibri"/>
        <family val="2"/>
        <scheme val="minor"/>
      </rPr>
      <t>Over 6 hours:</t>
    </r>
    <r>
      <rPr>
        <sz val="11"/>
        <color theme="1"/>
        <rFont val="Calibri"/>
        <family val="2"/>
        <scheme val="minor"/>
      </rPr>
      <t xml:space="preserve"> All other vessels - additional hours</t>
    </r>
  </si>
  <si>
    <t>Self-Captained Boat Use*</t>
  </si>
  <si>
    <t>near-shore; research groups only; call for certification requirements</t>
  </si>
  <si>
    <t>*with proper credentials and checkout with KML staff</t>
  </si>
  <si>
    <t>Boat Use: Sub-total</t>
  </si>
  <si>
    <t>Personal Support &amp; Other Amenities</t>
  </si>
  <si>
    <t># Unit</t>
  </si>
  <si>
    <r>
      <rPr>
        <b/>
        <sz val="11"/>
        <color rgb="FF000000"/>
        <rFont val="Calibri"/>
        <family val="2"/>
        <scheme val="minor"/>
      </rPr>
      <t>Staff Support</t>
    </r>
    <r>
      <rPr>
        <sz val="11"/>
        <color rgb="FF000000"/>
        <rFont val="Calibri"/>
        <family val="2"/>
        <scheme val="minor"/>
      </rPr>
      <t xml:space="preserve"> - project, diving, administrative </t>
    </r>
  </si>
  <si>
    <r>
      <rPr>
        <b/>
        <sz val="11"/>
        <color rgb="FF000000"/>
        <rFont val="Calibri"/>
        <family val="2"/>
        <scheme val="minor"/>
      </rPr>
      <t>SCUBA Cylinders</t>
    </r>
    <r>
      <rPr>
        <sz val="11"/>
        <color rgb="FF000000"/>
        <rFont val="Calibri"/>
        <family val="2"/>
        <scheme val="minor"/>
      </rPr>
      <t xml:space="preserve">  (AAUS Approved Divers only)</t>
    </r>
  </si>
  <si>
    <t>quarterly air check report &amp; analysis certification</t>
  </si>
  <si>
    <r>
      <rPr>
        <b/>
        <sz val="11"/>
        <color rgb="FF000000"/>
        <rFont val="Calibri"/>
        <family val="2"/>
        <scheme val="minor"/>
      </rPr>
      <t>Boat Ramp</t>
    </r>
    <r>
      <rPr>
        <sz val="11"/>
        <color rgb="FF000000"/>
        <rFont val="Calibri"/>
        <family val="2"/>
        <scheme val="minor"/>
      </rPr>
      <t xml:space="preserve"> in &amp; out</t>
    </r>
  </si>
  <si>
    <t>$30 (includes 1-day trailer storage)</t>
  </si>
  <si>
    <r>
      <rPr>
        <b/>
        <sz val="11"/>
        <color rgb="FF000000"/>
        <rFont val="Calibri"/>
        <family val="2"/>
        <scheme val="minor"/>
      </rPr>
      <t>​Boat Dockage</t>
    </r>
    <r>
      <rPr>
        <sz val="11"/>
        <color rgb="FF000000"/>
        <rFont val="Calibri"/>
        <family val="2"/>
        <scheme val="minor"/>
      </rPr>
      <t xml:space="preserve"> - Daily </t>
    </r>
  </si>
  <si>
    <t>*pre-paid monthly 1st thru 31st; not responsible for damages or hurricane prep</t>
  </si>
  <si>
    <t>Support &amp; Amenities: Sub-total</t>
  </si>
  <si>
    <t>Equipment Storage</t>
  </si>
  <si>
    <t>not pro-rated</t>
  </si>
  <si>
    <t># weeks(months)</t>
  </si>
  <si>
    <r>
      <rPr>
        <b/>
        <sz val="11"/>
        <color rgb="FF000000"/>
        <rFont val="Calibri"/>
        <family val="2"/>
        <scheme val="minor"/>
      </rPr>
      <t>*Long term</t>
    </r>
    <r>
      <rPr>
        <sz val="11"/>
        <color rgb="FF000000"/>
        <rFont val="Calibri"/>
        <family val="2"/>
        <scheme val="minor"/>
      </rPr>
      <t xml:space="preserve"> - ambient, lockable</t>
    </r>
  </si>
  <si>
    <t xml:space="preserve">     Rubbermaid Storage Shed: 48 cu ft (2’ x 4’ x 6’)</t>
  </si>
  <si>
    <t xml:space="preserve">     Metal Storage Shed: 360 cu ft (6’ x 10’ x 6’)</t>
  </si>
  <si>
    <t>Storage: Sub-total</t>
  </si>
  <si>
    <t xml:space="preserve">Seawater Tank Usage </t>
  </si>
  <si>
    <t>See workbook tab "Seawater Tanks"</t>
  </si>
  <si>
    <t>Seawater Systems: Sub-total</t>
  </si>
  <si>
    <t>Seawater Systems Calculator</t>
  </si>
  <si>
    <t># available</t>
  </si>
  <si>
    <t># Weeks</t>
  </si>
  <si>
    <r>
      <t>*</t>
    </r>
    <r>
      <rPr>
        <b/>
        <sz val="11"/>
        <rFont val="Calibri"/>
        <family val="2"/>
      </rPr>
      <t>pH manipulation:</t>
    </r>
    <r>
      <rPr>
        <sz val="11"/>
        <rFont val="Calibri"/>
        <family val="2"/>
      </rPr>
      <t xml:space="preserve"> (plus direct costs of CO</t>
    </r>
    <r>
      <rPr>
        <vertAlign val="subscript"/>
        <sz val="11"/>
        <rFont val="Calibri"/>
        <family val="2"/>
      </rPr>
      <t>2</t>
    </r>
    <r>
      <rPr>
        <sz val="11"/>
        <rFont val="Calibri"/>
        <family val="2"/>
      </rPr>
      <t xml:space="preserve">, dosing chemicals, etc) </t>
    </r>
  </si>
  <si>
    <t>per hour</t>
  </si>
  <si>
    <t>Ancillary Support: sub-total</t>
  </si>
  <si>
    <t>tanks, wet tables, &amp; aquaria*</t>
  </si>
  <si>
    <t>dimensions</t>
  </si>
  <si>
    <t>max water depth (in)</t>
  </si>
  <si>
    <t xml:space="preserve">32" x 18" x 18" </t>
  </si>
  <si>
    <t>16"</t>
  </si>
  <si>
    <t xml:space="preserve">72" x 36" x 14" </t>
  </si>
  <si>
    <t>12"</t>
  </si>
  <si>
    <t>75" x 27" x 17"</t>
  </si>
  <si>
    <t>15"</t>
  </si>
  <si>
    <t xml:space="preserve">144" x 28" x 18" </t>
  </si>
  <si>
    <t>27"</t>
  </si>
  <si>
    <t>round tanks 750-gal</t>
  </si>
  <si>
    <t>32"</t>
  </si>
  <si>
    <t>75" x 23" x 12"</t>
  </si>
  <si>
    <t>10"</t>
  </si>
  <si>
    <t>glass aquarium 10-gal</t>
  </si>
  <si>
    <t>12.5"</t>
  </si>
  <si>
    <t xml:space="preserve">glass aquarium 20-gal </t>
  </si>
  <si>
    <t xml:space="preserve">glass aquarium 30-gal </t>
  </si>
  <si>
    <t xml:space="preserve">30" x 12" x 18.5" </t>
  </si>
  <si>
    <t>18.5"</t>
  </si>
  <si>
    <t>acrylic aquarium 22-gal</t>
  </si>
  <si>
    <t>6" x 6" x 6"</t>
  </si>
  <si>
    <t>6"</t>
  </si>
  <si>
    <t>14" x 12" x12"</t>
  </si>
  <si>
    <t>24" x 16" x 10"</t>
  </si>
  <si>
    <t>48" x 26" x 17"</t>
  </si>
  <si>
    <t>60" x 36" x 24"</t>
  </si>
  <si>
    <t>22"</t>
  </si>
  <si>
    <t>96" x 24" x 18"</t>
  </si>
  <si>
    <t>144" x 21" x 18"</t>
  </si>
  <si>
    <t>24"</t>
  </si>
  <si>
    <t>ave depth 48"</t>
  </si>
  <si>
    <t>60"</t>
  </si>
  <si>
    <t>27"W x 9.5'L x 37" high</t>
  </si>
  <si>
    <t>9.5'</t>
  </si>
  <si>
    <t>26"W x 8'L x 38" high</t>
  </si>
  <si>
    <t>8'</t>
  </si>
  <si>
    <t>round tanks 475-gal</t>
  </si>
  <si>
    <t>96" x 28" deep</t>
  </si>
  <si>
    <t>72" x 31" deep</t>
  </si>
  <si>
    <t>91" X 36" deep</t>
  </si>
  <si>
    <t>22" x 18" x 14"</t>
  </si>
  <si>
    <t>14"</t>
  </si>
  <si>
    <t>cost per week</t>
  </si>
  <si>
    <t xml:space="preserve"> per day</t>
  </si>
  <si>
    <t>per day</t>
  </si>
  <si>
    <t>per month*</t>
  </si>
  <si>
    <t xml:space="preserve">9' bench  </t>
  </si>
  <si>
    <t xml:space="preserve">8' bench </t>
  </si>
  <si>
    <r>
      <t xml:space="preserve">    18’ Parker  Full Day</t>
    </r>
    <r>
      <rPr>
        <sz val="11"/>
        <color theme="1"/>
        <rFont val="Calibri"/>
        <family val="2"/>
        <scheme val="minor"/>
      </rPr>
      <t xml:space="preserve"> (6 hours)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- 4 people or 750 lb capacity</t>
    </r>
  </si>
  <si>
    <r>
      <t xml:space="preserve">    18’ Parker  Half Day</t>
    </r>
    <r>
      <rPr>
        <sz val="11"/>
        <color theme="1"/>
        <rFont val="Calibri"/>
        <family val="2"/>
        <scheme val="minor"/>
      </rPr>
      <t xml:space="preserve"> (3 hours) - 4 people or 750 lb capacity</t>
    </r>
  </si>
  <si>
    <r>
      <t xml:space="preserve">    30’ Island Hopper Full Day </t>
    </r>
    <r>
      <rPr>
        <sz val="11"/>
        <color theme="1"/>
        <rFont val="Calibri"/>
        <family val="2"/>
        <scheme val="minor"/>
      </rPr>
      <t>(2 captains + 22 snorkelers or 10 divers + gear)</t>
    </r>
  </si>
  <si>
    <r>
      <t xml:space="preserve">    30’ Island Hopper Half Day </t>
    </r>
    <r>
      <rPr>
        <sz val="11"/>
        <color theme="1"/>
        <rFont val="Calibri"/>
        <family val="2"/>
        <scheme val="minor"/>
      </rPr>
      <t>(2 captains + 22 snorkelers or 10 divers + gear)</t>
    </r>
  </si>
  <si>
    <r>
      <t xml:space="preserve">    25’ Parker Full Day </t>
    </r>
    <r>
      <rPr>
        <sz val="11"/>
        <color theme="1"/>
        <rFont val="Calibri"/>
        <family val="2"/>
        <scheme val="minor"/>
      </rPr>
      <t xml:space="preserve"> (captain + 9 snorkelers or 5 divers + gear)</t>
    </r>
  </si>
  <si>
    <r>
      <t xml:space="preserve">    25’ Parker Half Day </t>
    </r>
    <r>
      <rPr>
        <sz val="11"/>
        <color theme="1"/>
        <rFont val="Calibri"/>
        <family val="2"/>
        <scheme val="minor"/>
      </rPr>
      <t xml:space="preserve"> (captain + 9 snorkelers or 5 divers + gear)</t>
    </r>
  </si>
  <si>
    <r>
      <t xml:space="preserve">    18’ Parker Full Day </t>
    </r>
    <r>
      <rPr>
        <sz val="11"/>
        <color theme="1"/>
        <rFont val="Calibri"/>
        <family val="2"/>
        <scheme val="minor"/>
      </rPr>
      <t>(captain + 3 snorkelers or 2 divers + gear)</t>
    </r>
  </si>
  <si>
    <r>
      <t xml:space="preserve">    18’ Parker Half Day </t>
    </r>
    <r>
      <rPr>
        <sz val="11"/>
        <color theme="1"/>
        <rFont val="Calibri"/>
        <family val="2"/>
        <scheme val="minor"/>
      </rPr>
      <t>(captain + 3 snorkelers or 2 divers + gear)</t>
    </r>
  </si>
  <si>
    <t># Units</t>
  </si>
  <si>
    <t>wet tables 135-gal (6')</t>
  </si>
  <si>
    <t>wet tables 130-gal (6')</t>
  </si>
  <si>
    <t>round tanks 1000-gal**</t>
  </si>
  <si>
    <t>4 tables</t>
  </si>
  <si>
    <r>
      <rPr>
        <b/>
        <sz val="11"/>
        <color rgb="FF000000"/>
        <rFont val="Calibri"/>
        <family val="2"/>
        <scheme val="minor"/>
      </rPr>
      <t>Living Laboratory Benthic Monitoring</t>
    </r>
    <r>
      <rPr>
        <sz val="11"/>
        <color rgb="FF000000"/>
        <rFont val="Calibri"/>
        <family val="2"/>
        <scheme val="minor"/>
      </rPr>
      <t xml:space="preserve"> pre-printed UW data sheets</t>
    </r>
  </si>
  <si>
    <t>Facilities: Sub-total</t>
  </si>
  <si>
    <r>
      <t>*</t>
    </r>
    <r>
      <rPr>
        <b/>
        <sz val="11"/>
        <rFont val="Calibri"/>
        <family val="2"/>
      </rPr>
      <t>Reverse osmosis (RO)</t>
    </r>
    <r>
      <rPr>
        <sz val="11"/>
        <rFont val="Calibri"/>
        <family val="2"/>
      </rPr>
      <t xml:space="preserve"> aquaculture grade water (&gt;5-gal)</t>
    </r>
  </si>
  <si>
    <t>*monthly rates not pro-rated</t>
  </si>
  <si>
    <t xml:space="preserve">20" x 10" x 12" </t>
  </si>
  <si>
    <t xml:space="preserve">24" x 16" x 12" </t>
  </si>
  <si>
    <t xml:space="preserve">30" x 12" x 12" </t>
  </si>
  <si>
    <t>wet tables 250-gal (12')</t>
  </si>
  <si>
    <t>Well System #1 West</t>
  </si>
  <si>
    <t>Well System #2 East (old bay &amp; new NSF)</t>
  </si>
  <si>
    <t>discuss with staff</t>
  </si>
  <si>
    <r>
      <rPr>
        <b/>
        <sz val="11"/>
        <rFont val="Calibri"/>
        <family val="2"/>
      </rPr>
      <t>*filtration:</t>
    </r>
    <r>
      <rPr>
        <sz val="11"/>
        <rFont val="Calibri"/>
        <family val="2"/>
      </rPr>
      <t xml:space="preserve"> 50µ-0.35µ - cost of filter cartidge additional</t>
    </r>
  </si>
  <si>
    <t>wet tables 40-gal (all 3 tanks/table)</t>
  </si>
  <si>
    <t>wet tables 70-gal (3'x4')</t>
  </si>
  <si>
    <t>8*</t>
  </si>
  <si>
    <t>Extended</t>
  </si>
  <si>
    <t># Days</t>
  </si>
  <si>
    <t># Months</t>
  </si>
  <si>
    <t>Well system #1: sub-total</t>
  </si>
  <si>
    <t>wet tables 60-gal (6')</t>
  </si>
  <si>
    <t>wet tables 75-gal (4')</t>
  </si>
  <si>
    <t>wet tables 125-gal (8')</t>
  </si>
  <si>
    <t>oval stock tanks 150-gal</t>
  </si>
  <si>
    <t>wet tables 160-gal (12')</t>
  </si>
  <si>
    <r>
      <rPr>
        <b/>
        <sz val="12"/>
        <rFont val="Calibri"/>
        <family val="2"/>
      </rPr>
      <t>Mesocosm</t>
    </r>
    <r>
      <rPr>
        <sz val="12"/>
        <rFont val="Calibri"/>
        <family val="2"/>
      </rPr>
      <t xml:space="preserve"> (Shallows)</t>
    </r>
    <r>
      <rPr>
        <sz val="10"/>
        <rFont val="Calibri"/>
        <family val="2"/>
      </rPr>
      <t xml:space="preserve"> 150,000-gal</t>
    </r>
  </si>
  <si>
    <t>Well System #2: subtotal</t>
  </si>
  <si>
    <t>sub-totals</t>
  </si>
  <si>
    <t>1-gal acrylic flo-thru tanks (all 10 = 1 unit)</t>
  </si>
  <si>
    <t>8-gal acrylic flo-thru tanks (all 8 = 1 unit)</t>
  </si>
  <si>
    <t>12-gal acrylic flo-thru tanks (all 6 = 1 unit)</t>
  </si>
  <si>
    <t>12-gal isolated acrylic tanks (6 tanks = 1 unit)</t>
  </si>
  <si>
    <t>Add-on support: sub-total</t>
  </si>
  <si>
    <t>Also see KML Sea Water Use Procedures &amp; Guidelines</t>
  </si>
  <si>
    <t>Discuss with KML staff to plan all set up, plumbing, and electrical needs</t>
  </si>
  <si>
    <r>
      <rPr>
        <b/>
        <sz val="12"/>
        <color theme="1"/>
        <rFont val="Calibri"/>
        <family val="2"/>
        <scheme val="minor"/>
      </rPr>
      <t xml:space="preserve">Please submit </t>
    </r>
    <r>
      <rPr>
        <b/>
        <u/>
        <sz val="12"/>
        <color theme="1"/>
        <rFont val="Calibri"/>
        <family val="2"/>
        <scheme val="minor"/>
      </rPr>
      <t>Seawater Use Request Form</t>
    </r>
    <r>
      <rPr>
        <sz val="12"/>
        <color theme="1"/>
        <rFont val="Calibri"/>
        <family val="2"/>
        <scheme val="minor"/>
      </rPr>
      <t xml:space="preserve"> (SURF) with FURF</t>
    </r>
  </si>
  <si>
    <t>Contact Staff for Availability &amp; Setup:</t>
  </si>
  <si>
    <t>flo-thru tanks include all available as noted of each size</t>
  </si>
  <si>
    <t>*note: two 70-gal tanks replace one 240-gal tank in a table</t>
  </si>
  <si>
    <t>42" x 92" x 15"</t>
  </si>
  <si>
    <t>32" x 42" x 15"</t>
  </si>
  <si>
    <t>wet tables 220-gal (8')</t>
  </si>
  <si>
    <t>in-tank chiller</t>
  </si>
  <si>
    <t>powerheads</t>
  </si>
  <si>
    <t>in-tank titanium heaters</t>
  </si>
  <si>
    <t>per week</t>
  </si>
  <si>
    <t># weeks</t>
  </si>
  <si>
    <t>500 W</t>
  </si>
  <si>
    <t>500 BTU</t>
  </si>
  <si>
    <t>GRAND TOTAL</t>
  </si>
  <si>
    <t xml:space="preserve"> Total Facilities + SW Systems </t>
  </si>
  <si>
    <r>
      <t xml:space="preserve">Administrative Fee </t>
    </r>
    <r>
      <rPr>
        <sz val="12"/>
        <rFont val="Calibri"/>
        <family val="2"/>
        <scheme val="minor"/>
      </rPr>
      <t>(15% of total)</t>
    </r>
  </si>
  <si>
    <r>
      <rPr>
        <b/>
        <sz val="12"/>
        <rFont val="Calibri"/>
        <family val="2"/>
      </rPr>
      <t>Special Project Space</t>
    </r>
    <r>
      <rPr>
        <sz val="11"/>
        <rFont val="Calibri"/>
        <family val="2"/>
      </rPr>
      <t xml:space="preserve"> - project review &amp; approval required</t>
    </r>
  </si>
  <si>
    <t>first person @ $900/month*</t>
  </si>
  <si>
    <t>each additional person in group @ $600/month*</t>
  </si>
  <si>
    <r>
      <t xml:space="preserve">Facility Usage </t>
    </r>
    <r>
      <rPr>
        <sz val="11"/>
        <color theme="1"/>
        <rFont val="Calibri"/>
        <family val="2"/>
        <scheme val="minor"/>
      </rPr>
      <t>(January 2023 rates)</t>
    </r>
  </si>
  <si>
    <t xml:space="preserve">$50/day </t>
  </si>
  <si>
    <t>$25/day</t>
  </si>
  <si>
    <t>$700/month **not pro-rated**</t>
  </si>
  <si>
    <r>
      <rPr>
        <b/>
        <sz val="11"/>
        <color rgb="FF000000"/>
        <rFont val="Calibri"/>
        <family val="2"/>
        <scheme val="minor"/>
      </rPr>
      <t>Boat Dockage</t>
    </r>
    <r>
      <rPr>
        <sz val="11"/>
        <color rgb="FF000000"/>
        <rFont val="Calibri"/>
        <family val="2"/>
        <scheme val="minor"/>
      </rPr>
      <t xml:space="preserve"> - Weekly (not pro-rated)</t>
    </r>
  </si>
  <si>
    <r>
      <rPr>
        <b/>
        <sz val="11"/>
        <color rgb="FF000000"/>
        <rFont val="Calibri"/>
        <family val="2"/>
        <scheme val="minor"/>
      </rPr>
      <t xml:space="preserve">Dry Lab 2 - </t>
    </r>
    <r>
      <rPr>
        <sz val="11"/>
        <color rgb="FF000000"/>
        <rFont val="Calibri"/>
        <family val="2"/>
        <scheme val="minor"/>
      </rPr>
      <t>Daily: with two 60-gal seawater wet tables, Exclusive Use</t>
    </r>
  </si>
  <si>
    <r>
      <rPr>
        <b/>
        <sz val="11"/>
        <color rgb="FF000000"/>
        <rFont val="Calibri"/>
        <family val="2"/>
        <scheme val="minor"/>
      </rPr>
      <t xml:space="preserve">Dry Lab 2 </t>
    </r>
    <r>
      <rPr>
        <sz val="11"/>
        <color rgb="FF000000"/>
        <rFont val="Calibri"/>
        <family val="2"/>
        <scheme val="minor"/>
      </rPr>
      <t>- Monthly: with two 60-gal seawater wet tables, Exclusive Use</t>
    </r>
  </si>
  <si>
    <t>SUS Member?: Yes_____ No_____</t>
  </si>
  <si>
    <t xml:space="preserve">Effective  January 2023 </t>
  </si>
  <si>
    <t>FIO Member?   Yes_____ No_____</t>
  </si>
  <si>
    <t>group @ $160/full day - Reserved Eclusive Use</t>
  </si>
  <si>
    <t>group @ $80/half day - Reserved Eclusive Use</t>
  </si>
  <si>
    <r>
      <rPr>
        <b/>
        <sz val="11"/>
        <color rgb="FF000000"/>
        <rFont val="Calibri"/>
        <family val="2"/>
        <scheme val="minor"/>
      </rPr>
      <t xml:space="preserve">Dry Labs 1 - </t>
    </r>
    <r>
      <rPr>
        <sz val="11"/>
        <color rgb="FF000000"/>
        <rFont val="Calibri"/>
        <family val="2"/>
        <scheme val="minor"/>
      </rPr>
      <t>Daily: Reseved Exclusive Use</t>
    </r>
  </si>
  <si>
    <r>
      <rPr>
        <b/>
        <sz val="11"/>
        <color rgb="FF000000"/>
        <rFont val="Calibri"/>
        <family val="2"/>
        <scheme val="minor"/>
      </rPr>
      <t>Dry Lab 1 -</t>
    </r>
    <r>
      <rPr>
        <sz val="11"/>
        <color rgb="FF000000"/>
        <rFont val="Calibri"/>
        <family val="2"/>
        <scheme val="minor"/>
      </rPr>
      <t xml:space="preserve"> Monthly: Reseved Exclusive Use</t>
    </r>
  </si>
  <si>
    <r>
      <t>Main Dry Lab</t>
    </r>
    <r>
      <rPr>
        <sz val="11"/>
        <color rgb="FF000000"/>
        <rFont val="Calibri"/>
        <family val="2"/>
        <scheme val="minor"/>
      </rPr>
      <t xml:space="preserve"> - Daily: Reseved Exclusive Use</t>
    </r>
  </si>
  <si>
    <t># Days (or months)</t>
  </si>
  <si>
    <t>tour: 1 to 1.5 hrs</t>
  </si>
  <si>
    <t>$20/per site: 4-transect set (point/belt/line/quadrat)</t>
  </si>
  <si>
    <t>$650/day + Fuel</t>
  </si>
  <si>
    <t xml:space="preserve">$350/day + Fuel </t>
  </si>
  <si>
    <t xml:space="preserve">For estimates: fuel costs at $5.00/gal </t>
  </si>
  <si>
    <t>$100/ per hr</t>
  </si>
  <si>
    <t>$70/per hr</t>
  </si>
  <si>
    <t>$150/day + Fuel</t>
  </si>
  <si>
    <t>$105/half-day + Fuel</t>
  </si>
  <si>
    <t>$50/hr</t>
  </si>
  <si>
    <t>$10/per KML cylinder/day</t>
  </si>
  <si>
    <t xml:space="preserve">     off site KML cylinder use</t>
  </si>
  <si>
    <t xml:space="preserve">     Air fills (non-KML cylinders) - must have current VIP &amp; hydro</t>
  </si>
  <si>
    <t>$6/per air fill (non-KML cylinders)</t>
  </si>
  <si>
    <t xml:space="preserve">     KML cylinder rental; no Nitrox available</t>
  </si>
  <si>
    <t>$25/KML cylinder/day</t>
  </si>
  <si>
    <r>
      <rPr>
        <b/>
        <sz val="11"/>
        <color rgb="FF000000"/>
        <rFont val="Calibri"/>
        <family val="2"/>
        <scheme val="minor"/>
      </rPr>
      <t>Transport:</t>
    </r>
    <r>
      <rPr>
        <sz val="11"/>
        <color rgb="FF000000"/>
        <rFont val="Calibri"/>
        <family val="2"/>
        <scheme val="minor"/>
      </rPr>
      <t xml:space="preserve"> Vehicle Use Mileage (KML vehicle w/ KML driver)</t>
    </r>
  </si>
  <si>
    <r>
      <rPr>
        <b/>
        <sz val="11"/>
        <color rgb="FF000000"/>
        <rFont val="Calibri"/>
        <family val="2"/>
        <scheme val="minor"/>
      </rPr>
      <t>Transport:</t>
    </r>
    <r>
      <rPr>
        <sz val="11"/>
        <color rgb="FF000000"/>
        <rFont val="Calibri"/>
        <family val="2"/>
        <scheme val="minor"/>
      </rPr>
      <t xml:space="preserve"> Vehicle Use Mileage (KML vehicle towing KML vessel)</t>
    </r>
  </si>
  <si>
    <t>$1.00/mile (staff support hours additional)</t>
  </si>
  <si>
    <t>$5.00/mile (staff support hours additional)</t>
  </si>
  <si>
    <t>$4/foot per day (includes trailer storage)</t>
  </si>
  <si>
    <r>
      <rPr>
        <b/>
        <sz val="11"/>
        <color rgb="FF000000"/>
        <rFont val="Calibri"/>
        <family val="2"/>
        <scheme val="minor"/>
      </rPr>
      <t>*Boat Storage on Trailer</t>
    </r>
    <r>
      <rPr>
        <sz val="11"/>
        <color rgb="FF000000"/>
        <rFont val="Calibri"/>
        <family val="2"/>
        <scheme val="minor"/>
      </rPr>
      <t>: Monthly (not pro-rated)</t>
    </r>
  </si>
  <si>
    <t>$5/foot total length/day</t>
  </si>
  <si>
    <t>$8/foot/week (includes trailer storage)</t>
  </si>
  <si>
    <t>$45/foot total length/month*</t>
  </si>
  <si>
    <r>
      <t xml:space="preserve">*pre-paid monthly 1st thru 31st; </t>
    </r>
    <r>
      <rPr>
        <b/>
        <i/>
        <sz val="11"/>
        <color rgb="FF000000"/>
        <rFont val="Calibri"/>
        <family val="2"/>
        <scheme val="minor"/>
      </rPr>
      <t>not responsible for damages or hurricane prep</t>
    </r>
  </si>
  <si>
    <r>
      <rPr>
        <b/>
        <sz val="11"/>
        <color rgb="FF000000"/>
        <rFont val="Calibri"/>
        <family val="2"/>
        <scheme val="minor"/>
      </rPr>
      <t xml:space="preserve">Boat Storage on Trailer: </t>
    </r>
    <r>
      <rPr>
        <sz val="11"/>
        <color rgb="FF000000"/>
        <rFont val="Calibri"/>
        <family val="2"/>
        <scheme val="minor"/>
      </rPr>
      <t>Daily Rate</t>
    </r>
  </si>
  <si>
    <r>
      <t>*</t>
    </r>
    <r>
      <rPr>
        <b/>
        <sz val="11"/>
        <rFont val="Calibri"/>
        <family val="2"/>
      </rPr>
      <t xml:space="preserve">temperature manipulation (per 5-ton heater/chiller unit): </t>
    </r>
    <r>
      <rPr>
        <sz val="11"/>
        <rFont val="Calibri"/>
        <family val="2"/>
      </rPr>
      <t>heating or cooling</t>
    </r>
  </si>
  <si>
    <r>
      <rPr>
        <b/>
        <sz val="11"/>
        <rFont val="Calibri"/>
        <family val="2"/>
      </rPr>
      <t>*staff time:</t>
    </r>
    <r>
      <rPr>
        <sz val="11"/>
        <rFont val="Calibri"/>
        <family val="2"/>
      </rPr>
      <t xml:space="preserve"> project planning/support/after hours/weekend</t>
    </r>
  </si>
  <si>
    <r>
      <t xml:space="preserve">Ancillary Electrical Use fee </t>
    </r>
    <r>
      <rPr>
        <sz val="11"/>
        <color rgb="FF000000"/>
        <rFont val="Calibri"/>
        <family val="2"/>
        <scheme val="minor"/>
      </rPr>
      <t xml:space="preserve">(freezers, in-tank heaters/chillers, ovens, etc) </t>
    </r>
  </si>
  <si>
    <t>$25/week;  discuss with KML staff</t>
  </si>
  <si>
    <t>in-tank protein skimmer</t>
  </si>
  <si>
    <t>Project Footprint - per Square Foot/week; staff support add'l</t>
  </si>
  <si>
    <r>
      <rPr>
        <b/>
        <sz val="12"/>
        <color rgb="FFFF0000"/>
        <rFont val="Calibri"/>
        <family val="2"/>
      </rPr>
      <t>NOTE: water quality manipulation - additional costs apply (</t>
    </r>
    <r>
      <rPr>
        <sz val="12"/>
        <color rgb="FFFF0000"/>
        <rFont val="Calibri"/>
        <family val="2"/>
      </rPr>
      <t>heating, cooling, ancillary equipment, pH manipulation, etc.)</t>
    </r>
  </si>
  <si>
    <t>CRRSS system: subtotal</t>
  </si>
  <si>
    <t>$800/night</t>
  </si>
  <si>
    <t>$400/night</t>
  </si>
  <si>
    <r>
      <t xml:space="preserve">Ancillary KML Equipment: </t>
    </r>
    <r>
      <rPr>
        <i/>
        <sz val="11"/>
        <rFont val="Calibri"/>
        <family val="2"/>
      </rPr>
      <t>Discuss with KML staff</t>
    </r>
  </si>
  <si>
    <r>
      <rPr>
        <b/>
        <sz val="11"/>
        <color rgb="FF000000"/>
        <rFont val="Calibri"/>
        <family val="2"/>
        <scheme val="minor"/>
      </rPr>
      <t xml:space="preserve">Non-KML Ancillary Electrical Equipment: </t>
    </r>
    <r>
      <rPr>
        <sz val="11"/>
        <color rgb="FF000000"/>
        <rFont val="Calibri"/>
        <family val="2"/>
        <scheme val="minor"/>
      </rPr>
      <t>freezers, in-tank heaters/chillers, ovens</t>
    </r>
    <r>
      <rPr>
        <sz val="11"/>
        <color theme="1"/>
        <rFont val="Calibri"/>
        <family val="2"/>
        <scheme val="minor"/>
      </rPr>
      <t xml:space="preserve">, etc; </t>
    </r>
    <r>
      <rPr>
        <i/>
        <sz val="11"/>
        <color theme="1"/>
        <rFont val="Calibri"/>
        <family val="2"/>
        <scheme val="minor"/>
      </rPr>
      <t>Discuss with KML staff</t>
    </r>
  </si>
  <si>
    <t>per gal (&gt;5-gal)</t>
  </si>
  <si>
    <t>approved project; $55/day/3 people</t>
  </si>
  <si>
    <r>
      <rPr>
        <b/>
        <sz val="11"/>
        <color theme="1"/>
        <rFont val="Calibri"/>
        <family val="2"/>
        <scheme val="minor"/>
      </rPr>
      <t xml:space="preserve">Daily Access </t>
    </r>
    <r>
      <rPr>
        <sz val="11"/>
        <color theme="1"/>
        <rFont val="Calibri"/>
        <family val="2"/>
        <scheme val="minor"/>
      </rPr>
      <t xml:space="preserve"> (no dorm use) does not include seawater system use</t>
    </r>
  </si>
  <si>
    <t>$900/month/3 people*</t>
  </si>
  <si>
    <r>
      <t xml:space="preserve">Cost/unit       </t>
    </r>
    <r>
      <rPr>
        <sz val="11"/>
        <color theme="1"/>
        <rFont val="Calibri"/>
        <family val="2"/>
        <scheme val="minor"/>
      </rPr>
      <t>*monthly rates not pro-rated*</t>
    </r>
  </si>
  <si>
    <t>$350/month*</t>
  </si>
  <si>
    <r>
      <rPr>
        <b/>
        <sz val="11"/>
        <color rgb="FF000000"/>
        <rFont val="Calibri"/>
        <family val="2"/>
        <scheme val="minor"/>
      </rPr>
      <t xml:space="preserve">Day Access - Monthly </t>
    </r>
    <r>
      <rPr>
        <sz val="11"/>
        <color rgb="FF000000"/>
        <rFont val="Calibri"/>
        <family val="2"/>
        <scheme val="minor"/>
      </rPr>
      <t>(no dorm use) does not include seawater system use</t>
    </r>
  </si>
  <si>
    <r>
      <t xml:space="preserve">FWC Coral Reef Restoration SW System (CRRSS) - </t>
    </r>
    <r>
      <rPr>
        <b/>
        <sz val="14"/>
        <color rgb="FFFF0000"/>
        <rFont val="Calibri"/>
        <family val="2"/>
        <scheme val="minor"/>
      </rPr>
      <t>No cost with prior project review &amp; approval</t>
    </r>
  </si>
  <si>
    <t>Temporarily unavailable; Under construction until Summer 2023</t>
  </si>
  <si>
    <t>Tank circulation</t>
  </si>
  <si>
    <r>
      <t xml:space="preserve">Wet lab bench space </t>
    </r>
    <r>
      <rPr>
        <sz val="11"/>
        <rFont val="Calibri"/>
        <family val="2"/>
      </rPr>
      <t>(Ambient, exclusive use)</t>
    </r>
  </si>
  <si>
    <t>per person @ $50/night</t>
  </si>
  <si>
    <r>
      <t>Housing: Short Term*</t>
    </r>
    <r>
      <rPr>
        <sz val="11"/>
        <color theme="1"/>
        <rFont val="Calibri"/>
        <family val="2"/>
        <scheme val="minor"/>
      </rPr>
      <t xml:space="preserve"> (Admin or Marina dorm) per night</t>
    </r>
  </si>
  <si>
    <r>
      <t xml:space="preserve">    Marina Dorm: Exclusive Use Option per month </t>
    </r>
    <r>
      <rPr>
        <sz val="11"/>
        <color theme="1"/>
        <rFont val="Calibri"/>
        <family val="2"/>
        <scheme val="minor"/>
      </rPr>
      <t>8-beds</t>
    </r>
  </si>
  <si>
    <t>$3,900/month* minimum stay 21-days</t>
  </si>
  <si>
    <t>$5,100/month* minimum stay 21-days</t>
  </si>
  <si>
    <r>
      <t xml:space="preserve">Housing: Long Term </t>
    </r>
    <r>
      <rPr>
        <sz val="11"/>
        <color theme="1"/>
        <rFont val="Calibri"/>
        <family val="2"/>
        <scheme val="minor"/>
      </rPr>
      <t>(Bay House or Marina Dorm)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per month</t>
    </r>
    <r>
      <rPr>
        <b/>
        <sz val="11"/>
        <color theme="1"/>
        <rFont val="Calibri"/>
        <family val="2"/>
        <scheme val="minor"/>
      </rPr>
      <t>*</t>
    </r>
  </si>
  <si>
    <r>
      <t xml:space="preserve">    Bay House: Exclusive Use Option per month </t>
    </r>
    <r>
      <rPr>
        <sz val="11"/>
        <color theme="1"/>
        <rFont val="Calibri"/>
        <family val="2"/>
        <scheme val="minor"/>
      </rPr>
      <t>6-beds</t>
    </r>
  </si>
  <si>
    <r>
      <t xml:space="preserve">    Admin Dorm: Exclusive Use Option per night </t>
    </r>
    <r>
      <rPr>
        <sz val="11"/>
        <color theme="1"/>
        <rFont val="Calibri"/>
        <family val="2"/>
        <scheme val="minor"/>
      </rPr>
      <t>16-beds</t>
    </r>
    <r>
      <rPr>
        <b/>
        <sz val="11"/>
        <color theme="1"/>
        <rFont val="Calibri"/>
        <family val="2"/>
        <scheme val="minor"/>
      </rPr>
      <t xml:space="preserve">   </t>
    </r>
  </si>
  <si>
    <r>
      <t xml:space="preserve">    Marina Dorm: Exclusive Use Option per night </t>
    </r>
    <r>
      <rPr>
        <sz val="11"/>
        <color theme="1"/>
        <rFont val="Calibri"/>
        <family val="2"/>
        <scheme val="minor"/>
      </rPr>
      <t>8-beds</t>
    </r>
    <r>
      <rPr>
        <b/>
        <sz val="11"/>
        <color theme="1"/>
        <rFont val="Calibri"/>
        <family val="2"/>
        <scheme val="minor"/>
      </rPr>
      <t xml:space="preserve">   </t>
    </r>
  </si>
  <si>
    <t xml:space="preserve">     Housing per month* </t>
  </si>
  <si>
    <t>*min. stay 21-days, monthly rates not pro-rated</t>
  </si>
  <si>
    <r>
      <rPr>
        <b/>
        <sz val="11"/>
        <rFont val="Calibri"/>
        <family val="2"/>
        <scheme val="minor"/>
      </rPr>
      <t xml:space="preserve">     Housing per month* w/ group</t>
    </r>
    <r>
      <rPr>
        <sz val="11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 </t>
    </r>
    <r>
      <rPr>
        <i/>
        <sz val="10"/>
        <rFont val="Calibri"/>
        <family val="2"/>
        <scheme val="minor"/>
      </rPr>
      <t>no split billing</t>
    </r>
  </si>
  <si>
    <t>ver 2022.12.01</t>
  </si>
  <si>
    <r>
      <t>*</t>
    </r>
    <r>
      <rPr>
        <b/>
        <sz val="11"/>
        <color theme="1"/>
        <rFont val="Calibri"/>
        <family val="2"/>
        <scheme val="minor"/>
      </rPr>
      <t>Short Term Housing</t>
    </r>
    <r>
      <rPr>
        <sz val="11"/>
        <color theme="1"/>
        <rFont val="Calibri"/>
        <family val="2"/>
        <scheme val="minor"/>
      </rPr>
      <t xml:space="preserve"> includes limited use of Classroom &amp; Dry Lab shared space</t>
    </r>
  </si>
  <si>
    <t>$35/month*</t>
  </si>
  <si>
    <t>$275/month*</t>
  </si>
  <si>
    <t xml:space="preserve">$235/day Fuel Included </t>
  </si>
  <si>
    <t xml:space="preserve">$175/half-day  Fuel Included </t>
  </si>
  <si>
    <t>$490/half-day + Fuel</t>
  </si>
  <si>
    <t>$265/half-day + fuel</t>
  </si>
  <si>
    <t>Tax Exempt: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</si>
</sst>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"/>
  </numFmts>
  <fonts count="6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rgb="FF7030A0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20"/>
      <color theme="1"/>
      <name val="Showcard Gothic"/>
      <family val="5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Showcard Gothic"/>
      <family val="5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  <scheme val="minor"/>
    </font>
    <font>
      <vertAlign val="subscript"/>
      <sz val="11"/>
      <name val="Calibri"/>
      <family val="2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0"/>
      <color theme="0"/>
      <name val="Calibri"/>
      <family val="2"/>
    </font>
    <font>
      <sz val="11"/>
      <color theme="0"/>
      <name val="Calibri"/>
      <family val="2"/>
    </font>
    <font>
      <b/>
      <sz val="14"/>
      <color rgb="FFFF0000"/>
      <name val="Calibri"/>
      <family val="2"/>
    </font>
    <font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name val="Calibri"/>
      <family val="2"/>
    </font>
    <font>
      <sz val="10"/>
      <name val="Calibri"/>
      <family val="2"/>
      <scheme val="minor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2">
    <xf numFmtId="0" fontId="0" fillId="0" borderId="0" xfId="0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0" fillId="0" borderId="2" xfId="0" applyBorder="1"/>
    <xf numFmtId="164" fontId="0" fillId="0" borderId="2" xfId="0" applyNumberFormat="1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13" fillId="0" borderId="5" xfId="0" applyFont="1" applyBorder="1"/>
    <xf numFmtId="0" fontId="2" fillId="2" borderId="3" xfId="0" applyFont="1" applyFill="1" applyBorder="1"/>
    <xf numFmtId="164" fontId="2" fillId="2" borderId="5" xfId="0" applyNumberFormat="1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2" fillId="2" borderId="6" xfId="0" applyNumberFormat="1" applyFont="1" applyFill="1" applyBorder="1"/>
    <xf numFmtId="0" fontId="0" fillId="0" borderId="0" xfId="0" applyAlignment="1">
      <alignment horizontal="center"/>
    </xf>
    <xf numFmtId="0" fontId="4" fillId="0" borderId="0" xfId="0" applyFont="1"/>
    <xf numFmtId="0" fontId="0" fillId="2" borderId="9" xfId="0" applyFill="1" applyBorder="1"/>
    <xf numFmtId="164" fontId="0" fillId="2" borderId="9" xfId="0" applyNumberFormat="1" applyFill="1" applyBorder="1"/>
    <xf numFmtId="0" fontId="19" fillId="0" borderId="0" xfId="0" applyFont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0" fillId="0" borderId="0" xfId="0" applyFont="1"/>
    <xf numFmtId="0" fontId="16" fillId="0" borderId="2" xfId="0" applyFont="1" applyBorder="1"/>
    <xf numFmtId="0" fontId="16" fillId="0" borderId="0" xfId="0" applyFont="1"/>
    <xf numFmtId="0" fontId="16" fillId="0" borderId="5" xfId="0" applyFont="1" applyBorder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6" fillId="0" borderId="0" xfId="0" applyFont="1"/>
    <xf numFmtId="0" fontId="20" fillId="0" borderId="4" xfId="0" applyFont="1" applyBorder="1"/>
    <xf numFmtId="0" fontId="20" fillId="0" borderId="5" xfId="0" applyFont="1" applyBorder="1"/>
    <xf numFmtId="0" fontId="2" fillId="2" borderId="6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0" fillId="2" borderId="6" xfId="0" applyFill="1" applyBorder="1"/>
    <xf numFmtId="0" fontId="14" fillId="2" borderId="6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0" borderId="3" xfId="0" applyBorder="1"/>
    <xf numFmtId="0" fontId="16" fillId="0" borderId="0" xfId="0" applyFont="1" applyAlignment="1">
      <alignment horizontal="center"/>
    </xf>
    <xf numFmtId="0" fontId="0" fillId="0" borderId="16" xfId="0" applyBorder="1"/>
    <xf numFmtId="164" fontId="0" fillId="0" borderId="9" xfId="0" applyNumberFormat="1" applyBorder="1"/>
    <xf numFmtId="0" fontId="0" fillId="0" borderId="17" xfId="0" applyBorder="1"/>
    <xf numFmtId="164" fontId="0" fillId="0" borderId="19" xfId="0" applyNumberFormat="1" applyBorder="1"/>
    <xf numFmtId="0" fontId="0" fillId="0" borderId="20" xfId="0" applyBorder="1"/>
    <xf numFmtId="164" fontId="0" fillId="0" borderId="22" xfId="0" applyNumberFormat="1" applyBorder="1"/>
    <xf numFmtId="0" fontId="20" fillId="0" borderId="16" xfId="0" applyFont="1" applyBorder="1"/>
    <xf numFmtId="164" fontId="2" fillId="0" borderId="18" xfId="0" applyNumberFormat="1" applyFont="1" applyBorder="1" applyAlignment="1">
      <alignment horizontal="right"/>
    </xf>
    <xf numFmtId="164" fontId="2" fillId="0" borderId="21" xfId="0" applyNumberFormat="1" applyFont="1" applyBorder="1" applyAlignment="1">
      <alignment horizontal="right"/>
    </xf>
    <xf numFmtId="0" fontId="0" fillId="0" borderId="18" xfId="0" applyBorder="1"/>
    <xf numFmtId="0" fontId="0" fillId="0" borderId="21" xfId="0" applyBorder="1"/>
    <xf numFmtId="0" fontId="18" fillId="0" borderId="0" xfId="0" applyFont="1" applyAlignment="1">
      <alignment horizontal="right"/>
    </xf>
    <xf numFmtId="0" fontId="23" fillId="0" borderId="4" xfId="0" applyFont="1" applyBorder="1" applyAlignment="1">
      <alignment horizontal="center"/>
    </xf>
    <xf numFmtId="0" fontId="30" fillId="0" borderId="0" xfId="0" applyFont="1"/>
    <xf numFmtId="0" fontId="13" fillId="0" borderId="0" xfId="0" applyFont="1"/>
    <xf numFmtId="0" fontId="13" fillId="0" borderId="7" xfId="0" applyFont="1" applyBorder="1"/>
    <xf numFmtId="164" fontId="0" fillId="0" borderId="1" xfId="0" applyNumberFormat="1" applyBorder="1"/>
    <xf numFmtId="0" fontId="0" fillId="0" borderId="4" xfId="0" applyBorder="1"/>
    <xf numFmtId="0" fontId="2" fillId="0" borderId="9" xfId="0" applyFont="1" applyBorder="1"/>
    <xf numFmtId="0" fontId="0" fillId="0" borderId="4" xfId="0" applyBorder="1" applyAlignment="1">
      <alignment horizontal="right"/>
    </xf>
    <xf numFmtId="0" fontId="13" fillId="0" borderId="14" xfId="0" applyFont="1" applyBorder="1"/>
    <xf numFmtId="0" fontId="13" fillId="0" borderId="15" xfId="0" applyFont="1" applyBorder="1"/>
    <xf numFmtId="0" fontId="3" fillId="0" borderId="16" xfId="0" applyFont="1" applyBorder="1" applyAlignment="1">
      <alignment horizontal="right"/>
    </xf>
    <xf numFmtId="0" fontId="2" fillId="4" borderId="6" xfId="0" applyFont="1" applyFill="1" applyBorder="1" applyAlignment="1">
      <alignment horizontal="center"/>
    </xf>
    <xf numFmtId="0" fontId="2" fillId="0" borderId="4" xfId="0" applyFont="1" applyBorder="1"/>
    <xf numFmtId="0" fontId="12" fillId="2" borderId="6" xfId="0" applyFont="1" applyFill="1" applyBorder="1"/>
    <xf numFmtId="0" fontId="0" fillId="2" borderId="7" xfId="0" applyFill="1" applyBorder="1"/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center"/>
    </xf>
    <xf numFmtId="0" fontId="23" fillId="0" borderId="4" xfId="0" applyFont="1" applyBorder="1"/>
    <xf numFmtId="0" fontId="36" fillId="0" borderId="0" xfId="0" applyFont="1"/>
    <xf numFmtId="0" fontId="0" fillId="2" borderId="9" xfId="0" applyFill="1" applyBorder="1" applyAlignment="1">
      <alignment horizontal="left" wrapText="1"/>
    </xf>
    <xf numFmtId="0" fontId="17" fillId="2" borderId="13" xfId="0" applyFont="1" applyFill="1" applyBorder="1" applyAlignment="1">
      <alignment horizontal="left"/>
    </xf>
    <xf numFmtId="0" fontId="34" fillId="2" borderId="9" xfId="0" applyFont="1" applyFill="1" applyBorder="1"/>
    <xf numFmtId="0" fontId="27" fillId="2" borderId="9" xfId="0" applyFont="1" applyFill="1" applyBorder="1" applyAlignment="1">
      <alignment horizontal="left"/>
    </xf>
    <xf numFmtId="0" fontId="0" fillId="0" borderId="17" xfId="0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0" fillId="2" borderId="1" xfId="0" applyFill="1" applyBorder="1"/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6" fillId="0" borderId="4" xfId="0" applyFont="1" applyBorder="1" applyAlignment="1">
      <alignment horizontal="center"/>
    </xf>
    <xf numFmtId="165" fontId="0" fillId="0" borderId="0" xfId="0" applyNumberFormat="1"/>
    <xf numFmtId="165" fontId="23" fillId="0" borderId="0" xfId="0" applyNumberFormat="1" applyFont="1" applyAlignment="1">
      <alignment horizontal="center"/>
    </xf>
    <xf numFmtId="0" fontId="21" fillId="2" borderId="7" xfId="0" applyFont="1" applyFill="1" applyBorder="1"/>
    <xf numFmtId="0" fontId="21" fillId="2" borderId="7" xfId="0" applyFont="1" applyFill="1" applyBorder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16" fillId="0" borderId="4" xfId="0" applyFont="1" applyBorder="1"/>
    <xf numFmtId="0" fontId="23" fillId="0" borderId="10" xfId="0" applyFont="1" applyBorder="1" applyAlignment="1">
      <alignment horizontal="center"/>
    </xf>
    <xf numFmtId="0" fontId="39" fillId="0" borderId="0" xfId="0" applyFont="1"/>
    <xf numFmtId="0" fontId="41" fillId="0" borderId="0" xfId="0" applyFont="1" applyAlignment="1">
      <alignment horizontal="center"/>
    </xf>
    <xf numFmtId="0" fontId="16" fillId="0" borderId="5" xfId="0" applyFont="1" applyBorder="1"/>
    <xf numFmtId="0" fontId="23" fillId="0" borderId="4" xfId="0" applyFont="1" applyBorder="1" applyAlignment="1">
      <alignment horizontal="right"/>
    </xf>
    <xf numFmtId="0" fontId="23" fillId="0" borderId="9" xfId="0" applyFont="1" applyBorder="1" applyAlignment="1">
      <alignment horizontal="center"/>
    </xf>
    <xf numFmtId="0" fontId="23" fillId="2" borderId="9" xfId="0" applyFont="1" applyFill="1" applyBorder="1"/>
    <xf numFmtId="0" fontId="13" fillId="0" borderId="6" xfId="0" applyFont="1" applyBorder="1"/>
    <xf numFmtId="9" fontId="39" fillId="0" borderId="0" xfId="0" applyNumberFormat="1" applyFont="1"/>
    <xf numFmtId="164" fontId="39" fillId="0" borderId="0" xfId="0" applyNumberFormat="1" applyFont="1"/>
    <xf numFmtId="1" fontId="0" fillId="0" borderId="0" xfId="0" applyNumberFormat="1"/>
    <xf numFmtId="0" fontId="2" fillId="0" borderId="0" xfId="0" applyFont="1"/>
    <xf numFmtId="3" fontId="0" fillId="0" borderId="0" xfId="0" applyNumberFormat="1"/>
    <xf numFmtId="166" fontId="0" fillId="0" borderId="0" xfId="0" applyNumberFormat="1"/>
    <xf numFmtId="0" fontId="0" fillId="0" borderId="8" xfId="0" applyBorder="1"/>
    <xf numFmtId="165" fontId="38" fillId="2" borderId="6" xfId="0" applyNumberFormat="1" applyFont="1" applyFill="1" applyBorder="1" applyAlignment="1">
      <alignment horizontal="center"/>
    </xf>
    <xf numFmtId="0" fontId="0" fillId="5" borderId="6" xfId="0" applyFill="1" applyBorder="1"/>
    <xf numFmtId="0" fontId="12" fillId="0" borderId="0" xfId="0" applyFont="1" applyAlignment="1">
      <alignment horizontal="right" wrapText="1"/>
    </xf>
    <xf numFmtId="0" fontId="0" fillId="0" borderId="0" xfId="0" applyAlignment="1">
      <alignment vertical="top"/>
    </xf>
    <xf numFmtId="0" fontId="20" fillId="0" borderId="14" xfId="0" applyFont="1" applyBorder="1"/>
    <xf numFmtId="0" fontId="16" fillId="0" borderId="16" xfId="0" applyFont="1" applyBorder="1" applyAlignment="1">
      <alignment horizontal="center"/>
    </xf>
    <xf numFmtId="0" fontId="23" fillId="0" borderId="4" xfId="0" applyFont="1" applyBorder="1" applyAlignment="1">
      <alignment horizontal="center" vertical="top"/>
    </xf>
    <xf numFmtId="0" fontId="0" fillId="2" borderId="8" xfId="0" applyFill="1" applyBorder="1"/>
    <xf numFmtId="165" fontId="23" fillId="0" borderId="6" xfId="0" applyNumberFormat="1" applyFont="1" applyBorder="1" applyAlignment="1">
      <alignment horizontal="center" vertical="center"/>
    </xf>
    <xf numFmtId="165" fontId="21" fillId="2" borderId="6" xfId="0" applyNumberFormat="1" applyFont="1" applyFill="1" applyBorder="1" applyAlignment="1">
      <alignment horizontal="center"/>
    </xf>
    <xf numFmtId="165" fontId="16" fillId="0" borderId="6" xfId="0" applyNumberFormat="1" applyFont="1" applyBorder="1" applyAlignment="1">
      <alignment horizontal="center"/>
    </xf>
    <xf numFmtId="165" fontId="23" fillId="0" borderId="6" xfId="0" applyNumberFormat="1" applyFont="1" applyBorder="1" applyAlignment="1">
      <alignment horizontal="center"/>
    </xf>
    <xf numFmtId="165" fontId="23" fillId="0" borderId="7" xfId="0" applyNumberFormat="1" applyFont="1" applyBorder="1" applyAlignment="1">
      <alignment horizontal="center" vertical="center"/>
    </xf>
    <xf numFmtId="0" fontId="19" fillId="0" borderId="0" xfId="0" applyFont="1"/>
    <xf numFmtId="0" fontId="43" fillId="0" borderId="0" xfId="0" applyFont="1"/>
    <xf numFmtId="0" fontId="16" fillId="0" borderId="16" xfId="0" applyFont="1" applyBorder="1"/>
    <xf numFmtId="0" fontId="20" fillId="0" borderId="16" xfId="0" applyFont="1" applyBorder="1" applyAlignment="1">
      <alignment horizontal="right"/>
    </xf>
    <xf numFmtId="0" fontId="21" fillId="2" borderId="13" xfId="0" applyFont="1" applyFill="1" applyBorder="1"/>
    <xf numFmtId="0" fontId="0" fillId="0" borderId="18" xfId="0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29" fillId="0" borderId="0" xfId="0" applyFont="1"/>
    <xf numFmtId="165" fontId="19" fillId="0" borderId="0" xfId="0" applyNumberFormat="1" applyFont="1" applyAlignment="1">
      <alignment horizontal="center"/>
    </xf>
    <xf numFmtId="5" fontId="0" fillId="0" borderId="5" xfId="0" applyNumberFormat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3" borderId="31" xfId="0" applyFont="1" applyFill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23" fillId="0" borderId="36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1" fontId="23" fillId="0" borderId="9" xfId="0" applyNumberFormat="1" applyFont="1" applyBorder="1" applyAlignment="1">
      <alignment horizontal="center"/>
    </xf>
    <xf numFmtId="1" fontId="23" fillId="0" borderId="23" xfId="0" applyNumberFormat="1" applyFont="1" applyBorder="1" applyAlignment="1">
      <alignment horizontal="center"/>
    </xf>
    <xf numFmtId="1" fontId="23" fillId="0" borderId="34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44" fillId="0" borderId="0" xfId="0" applyFont="1"/>
    <xf numFmtId="0" fontId="44" fillId="0" borderId="0" xfId="0" applyFont="1" applyAlignment="1">
      <alignment horizontal="center"/>
    </xf>
    <xf numFmtId="0" fontId="45" fillId="3" borderId="28" xfId="0" applyFont="1" applyFill="1" applyBorder="1" applyAlignment="1">
      <alignment horizontal="right"/>
    </xf>
    <xf numFmtId="0" fontId="24" fillId="3" borderId="39" xfId="0" applyFont="1" applyFill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2" borderId="36" xfId="0" applyFont="1" applyFill="1" applyBorder="1" applyAlignment="1">
      <alignment horizontal="center"/>
    </xf>
    <xf numFmtId="165" fontId="16" fillId="0" borderId="12" xfId="0" applyNumberFormat="1" applyFont="1" applyBorder="1" applyAlignment="1">
      <alignment horizontal="center"/>
    </xf>
    <xf numFmtId="0" fontId="16" fillId="0" borderId="14" xfId="0" applyFont="1" applyBorder="1"/>
    <xf numFmtId="0" fontId="19" fillId="0" borderId="10" xfId="0" applyFont="1" applyBorder="1" applyAlignment="1">
      <alignment horizontal="center"/>
    </xf>
    <xf numFmtId="0" fontId="23" fillId="2" borderId="40" xfId="0" applyFont="1" applyFill="1" applyBorder="1" applyAlignment="1">
      <alignment horizontal="center"/>
    </xf>
    <xf numFmtId="0" fontId="23" fillId="2" borderId="43" xfId="0" applyFont="1" applyFill="1" applyBorder="1" applyAlignment="1">
      <alignment horizontal="center"/>
    </xf>
    <xf numFmtId="0" fontId="17" fillId="0" borderId="0" xfId="0" applyFont="1" applyAlignment="1">
      <alignment horizontal="right"/>
    </xf>
    <xf numFmtId="0" fontId="34" fillId="0" borderId="2" xfId="0" applyFont="1" applyBorder="1"/>
    <xf numFmtId="0" fontId="34" fillId="0" borderId="2" xfId="0" applyFont="1" applyBorder="1" applyAlignment="1">
      <alignment horizontal="center"/>
    </xf>
    <xf numFmtId="165" fontId="34" fillId="0" borderId="2" xfId="0" applyNumberFormat="1" applyFont="1" applyBorder="1"/>
    <xf numFmtId="165" fontId="34" fillId="0" borderId="0" xfId="0" applyNumberFormat="1" applyFont="1"/>
    <xf numFmtId="0" fontId="34" fillId="0" borderId="20" xfId="0" applyFont="1" applyBorder="1" applyAlignment="1">
      <alignment horizontal="center"/>
    </xf>
    <xf numFmtId="0" fontId="34" fillId="0" borderId="21" xfId="0" applyFont="1" applyBorder="1" applyAlignment="1">
      <alignment horizontal="center"/>
    </xf>
    <xf numFmtId="164" fontId="17" fillId="0" borderId="21" xfId="0" applyNumberFormat="1" applyFont="1" applyBorder="1" applyAlignment="1">
      <alignment horizontal="right"/>
    </xf>
    <xf numFmtId="165" fontId="46" fillId="0" borderId="0" xfId="0" applyNumberFormat="1" applyFont="1"/>
    <xf numFmtId="0" fontId="34" fillId="0" borderId="0" xfId="0" applyFont="1" applyAlignment="1">
      <alignment horizontal="center"/>
    </xf>
    <xf numFmtId="0" fontId="24" fillId="0" borderId="26" xfId="0" applyFont="1" applyBorder="1" applyAlignment="1">
      <alignment horizontal="center"/>
    </xf>
    <xf numFmtId="0" fontId="42" fillId="0" borderId="26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3" fillId="0" borderId="42" xfId="0" applyFont="1" applyBorder="1" applyAlignment="1">
      <alignment horizontal="center"/>
    </xf>
    <xf numFmtId="0" fontId="42" fillId="0" borderId="25" xfId="0" applyFont="1" applyBorder="1" applyAlignment="1">
      <alignment horizontal="center"/>
    </xf>
    <xf numFmtId="0" fontId="24" fillId="0" borderId="25" xfId="0" applyFont="1" applyBorder="1" applyAlignment="1">
      <alignment horizontal="center"/>
    </xf>
    <xf numFmtId="0" fontId="24" fillId="2" borderId="39" xfId="0" applyFont="1" applyFill="1" applyBorder="1" applyAlignment="1">
      <alignment horizontal="center"/>
    </xf>
    <xf numFmtId="0" fontId="48" fillId="0" borderId="26" xfId="0" applyFont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23" fillId="2" borderId="45" xfId="0" applyFont="1" applyFill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8" fillId="0" borderId="34" xfId="0" applyFont="1" applyBorder="1" applyAlignment="1">
      <alignment horizontal="center"/>
    </xf>
    <xf numFmtId="0" fontId="36" fillId="3" borderId="26" xfId="0" applyFont="1" applyFill="1" applyBorder="1"/>
    <xf numFmtId="4" fontId="24" fillId="0" borderId="25" xfId="0" applyNumberFormat="1" applyFont="1" applyBorder="1" applyAlignment="1">
      <alignment horizontal="center"/>
    </xf>
    <xf numFmtId="44" fontId="0" fillId="0" borderId="18" xfId="0" applyNumberFormat="1" applyBorder="1" applyAlignment="1">
      <alignment horizontal="center"/>
    </xf>
    <xf numFmtId="44" fontId="34" fillId="0" borderId="21" xfId="0" applyNumberFormat="1" applyFont="1" applyBorder="1" applyAlignment="1">
      <alignment horizontal="center"/>
    </xf>
    <xf numFmtId="44" fontId="34" fillId="0" borderId="0" xfId="0" applyNumberFormat="1" applyFont="1" applyAlignment="1">
      <alignment horizontal="center"/>
    </xf>
    <xf numFmtId="44" fontId="24" fillId="2" borderId="32" xfId="0" applyNumberFormat="1" applyFont="1" applyFill="1" applyBorder="1" applyAlignment="1">
      <alignment horizontal="center"/>
    </xf>
    <xf numFmtId="44" fontId="23" fillId="2" borderId="41" xfId="0" applyNumberFormat="1" applyFont="1" applyFill="1" applyBorder="1" applyAlignment="1">
      <alignment horizontal="center"/>
    </xf>
    <xf numFmtId="44" fontId="42" fillId="0" borderId="29" xfId="0" applyNumberFormat="1" applyFont="1" applyBorder="1" applyAlignment="1">
      <alignment horizontal="center"/>
    </xf>
    <xf numFmtId="44" fontId="19" fillId="0" borderId="0" xfId="0" applyNumberFormat="1" applyFont="1" applyAlignment="1">
      <alignment horizontal="center"/>
    </xf>
    <xf numFmtId="44" fontId="23" fillId="0" borderId="24" xfId="0" applyNumberFormat="1" applyFont="1" applyBorder="1" applyAlignment="1">
      <alignment horizontal="center"/>
    </xf>
    <xf numFmtId="44" fontId="23" fillId="0" borderId="38" xfId="0" applyNumberFormat="1" applyFont="1" applyBorder="1" applyAlignment="1">
      <alignment horizontal="center"/>
    </xf>
    <xf numFmtId="44" fontId="0" fillId="0" borderId="0" xfId="0" applyNumberFormat="1"/>
    <xf numFmtId="44" fontId="23" fillId="0" borderId="41" xfId="0" applyNumberFormat="1" applyFont="1" applyBorder="1" applyAlignment="1">
      <alignment horizontal="center"/>
    </xf>
    <xf numFmtId="44" fontId="23" fillId="0" borderId="33" xfId="0" applyNumberFormat="1" applyFont="1" applyBorder="1" applyAlignment="1">
      <alignment horizontal="center"/>
    </xf>
    <xf numFmtId="44" fontId="23" fillId="0" borderId="37" xfId="0" applyNumberFormat="1" applyFont="1" applyBorder="1" applyAlignment="1">
      <alignment horizontal="center"/>
    </xf>
    <xf numFmtId="44" fontId="24" fillId="0" borderId="29" xfId="0" applyNumberFormat="1" applyFont="1" applyBorder="1" applyAlignment="1">
      <alignment horizontal="center"/>
    </xf>
    <xf numFmtId="44" fontId="48" fillId="0" borderId="11" xfId="0" applyNumberFormat="1" applyFont="1" applyBorder="1" applyAlignment="1">
      <alignment horizontal="center"/>
    </xf>
    <xf numFmtId="44" fontId="45" fillId="3" borderId="26" xfId="0" applyNumberFormat="1" applyFont="1" applyFill="1" applyBorder="1" applyAlignment="1">
      <alignment horizontal="center"/>
    </xf>
    <xf numFmtId="44" fontId="0" fillId="0" borderId="18" xfId="0" applyNumberFormat="1" applyBorder="1"/>
    <xf numFmtId="44" fontId="34" fillId="0" borderId="21" xfId="0" applyNumberFormat="1" applyFont="1" applyBorder="1"/>
    <xf numFmtId="44" fontId="34" fillId="0" borderId="0" xfId="0" applyNumberFormat="1" applyFont="1"/>
    <xf numFmtId="44" fontId="24" fillId="2" borderId="32" xfId="0" applyNumberFormat="1" applyFont="1" applyFill="1" applyBorder="1"/>
    <xf numFmtId="44" fontId="23" fillId="0" borderId="33" xfId="0" applyNumberFormat="1" applyFont="1" applyBorder="1"/>
    <xf numFmtId="44" fontId="25" fillId="0" borderId="29" xfId="0" applyNumberFormat="1" applyFont="1" applyBorder="1"/>
    <xf numFmtId="44" fontId="23" fillId="0" borderId="0" xfId="0" applyNumberFormat="1" applyFont="1"/>
    <xf numFmtId="44" fontId="23" fillId="0" borderId="35" xfId="0" applyNumberFormat="1" applyFont="1" applyBorder="1"/>
    <xf numFmtId="44" fontId="23" fillId="0" borderId="41" xfId="0" applyNumberFormat="1" applyFont="1" applyBorder="1"/>
    <xf numFmtId="44" fontId="23" fillId="0" borderId="37" xfId="0" applyNumberFormat="1" applyFont="1" applyBorder="1"/>
    <xf numFmtId="44" fontId="24" fillId="0" borderId="29" xfId="0" applyNumberFormat="1" applyFont="1" applyBorder="1"/>
    <xf numFmtId="44" fontId="24" fillId="3" borderId="32" xfId="0" applyNumberFormat="1" applyFont="1" applyFill="1" applyBorder="1"/>
    <xf numFmtId="44" fontId="48" fillId="0" borderId="35" xfId="0" applyNumberFormat="1" applyFont="1" applyBorder="1"/>
    <xf numFmtId="44" fontId="36" fillId="3" borderId="26" xfId="0" applyNumberFormat="1" applyFont="1" applyFill="1" applyBorder="1"/>
    <xf numFmtId="44" fontId="23" fillId="0" borderId="24" xfId="0" applyNumberFormat="1" applyFont="1" applyBorder="1"/>
    <xf numFmtId="0" fontId="42" fillId="0" borderId="43" xfId="0" applyFont="1" applyBorder="1" applyAlignment="1">
      <alignment horizontal="center"/>
    </xf>
    <xf numFmtId="44" fontId="42" fillId="0" borderId="44" xfId="0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44" fontId="23" fillId="2" borderId="46" xfId="0" applyNumberFormat="1" applyFont="1" applyFill="1" applyBorder="1" applyAlignment="1">
      <alignment horizontal="center"/>
    </xf>
    <xf numFmtId="44" fontId="23" fillId="2" borderId="44" xfId="0" applyNumberFormat="1" applyFont="1" applyFill="1" applyBorder="1" applyAlignment="1">
      <alignment horizontal="center"/>
    </xf>
    <xf numFmtId="44" fontId="25" fillId="0" borderId="44" xfId="0" applyNumberFormat="1" applyFont="1" applyBorder="1"/>
    <xf numFmtId="0" fontId="23" fillId="2" borderId="48" xfId="0" applyFont="1" applyFill="1" applyBorder="1" applyAlignment="1">
      <alignment horizontal="center"/>
    </xf>
    <xf numFmtId="44" fontId="40" fillId="0" borderId="0" xfId="0" applyNumberFormat="1" applyFont="1" applyAlignment="1">
      <alignment horizontal="center"/>
    </xf>
    <xf numFmtId="44" fontId="40" fillId="4" borderId="30" xfId="0" applyNumberFormat="1" applyFont="1" applyFill="1" applyBorder="1" applyAlignment="1">
      <alignment horizontal="center"/>
    </xf>
    <xf numFmtId="44" fontId="43" fillId="4" borderId="0" xfId="0" applyNumberFormat="1" applyFont="1" applyFill="1" applyAlignment="1">
      <alignment horizontal="center"/>
    </xf>
    <xf numFmtId="44" fontId="43" fillId="4" borderId="30" xfId="0" applyNumberFormat="1" applyFont="1" applyFill="1" applyBorder="1" applyAlignment="1">
      <alignment horizontal="center"/>
    </xf>
    <xf numFmtId="44" fontId="40" fillId="4" borderId="0" xfId="0" applyNumberFormat="1" applyFont="1" applyFill="1" applyAlignment="1">
      <alignment horizontal="center"/>
    </xf>
    <xf numFmtId="44" fontId="18" fillId="4" borderId="0" xfId="0" applyNumberFormat="1" applyFont="1" applyFill="1" applyAlignment="1">
      <alignment horizontal="center"/>
    </xf>
    <xf numFmtId="44" fontId="43" fillId="4" borderId="29" xfId="0" applyNumberFormat="1" applyFont="1" applyFill="1" applyBorder="1" applyAlignment="1">
      <alignment horizontal="center"/>
    </xf>
    <xf numFmtId="44" fontId="45" fillId="3" borderId="30" xfId="0" applyNumberFormat="1" applyFont="1" applyFill="1" applyBorder="1" applyAlignment="1">
      <alignment horizontal="center"/>
    </xf>
    <xf numFmtId="44" fontId="18" fillId="0" borderId="0" xfId="0" applyNumberFormat="1" applyFont="1" applyAlignment="1">
      <alignment horizontal="center"/>
    </xf>
    <xf numFmtId="0" fontId="25" fillId="0" borderId="0" xfId="0" applyFont="1"/>
    <xf numFmtId="164" fontId="24" fillId="2" borderId="13" xfId="0" applyNumberFormat="1" applyFont="1" applyFill="1" applyBorder="1" applyAlignment="1">
      <alignment horizontal="left"/>
    </xf>
    <xf numFmtId="0" fontId="50" fillId="2" borderId="7" xfId="0" applyFont="1" applyFill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2" fillId="0" borderId="8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18" fillId="0" borderId="0" xfId="0" applyFont="1"/>
    <xf numFmtId="0" fontId="22" fillId="2" borderId="2" xfId="0" applyFont="1" applyFill="1" applyBorder="1"/>
    <xf numFmtId="0" fontId="22" fillId="2" borderId="2" xfId="0" applyFont="1" applyFill="1" applyBorder="1" applyAlignment="1">
      <alignment horizontal="center"/>
    </xf>
    <xf numFmtId="0" fontId="23" fillId="0" borderId="6" xfId="0" applyFont="1" applyBorder="1" applyAlignment="1">
      <alignment horizontal="center"/>
    </xf>
    <xf numFmtId="44" fontId="23" fillId="0" borderId="6" xfId="0" applyNumberFormat="1" applyFont="1" applyBorder="1" applyAlignment="1">
      <alignment horizontal="center"/>
    </xf>
    <xf numFmtId="44" fontId="23" fillId="0" borderId="6" xfId="0" applyNumberFormat="1" applyFont="1" applyBorder="1"/>
    <xf numFmtId="0" fontId="23" fillId="2" borderId="6" xfId="0" applyFont="1" applyFill="1" applyBorder="1" applyAlignment="1">
      <alignment horizontal="center" vertical="top"/>
    </xf>
    <xf numFmtId="165" fontId="24" fillId="2" borderId="6" xfId="0" applyNumberFormat="1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/>
    </xf>
    <xf numFmtId="44" fontId="24" fillId="2" borderId="6" xfId="0" applyNumberFormat="1" applyFont="1" applyFill="1" applyBorder="1" applyAlignment="1">
      <alignment horizontal="center"/>
    </xf>
    <xf numFmtId="44" fontId="24" fillId="2" borderId="6" xfId="0" applyNumberFormat="1" applyFont="1" applyFill="1" applyBorder="1"/>
    <xf numFmtId="0" fontId="54" fillId="0" borderId="0" xfId="0" applyFont="1"/>
    <xf numFmtId="0" fontId="0" fillId="6" borderId="4" xfId="0" applyFill="1" applyBorder="1"/>
    <xf numFmtId="0" fontId="0" fillId="6" borderId="5" xfId="0" applyFill="1" applyBorder="1"/>
    <xf numFmtId="0" fontId="0" fillId="6" borderId="7" xfId="0" applyFill="1" applyBorder="1"/>
    <xf numFmtId="0" fontId="0" fillId="6" borderId="16" xfId="0" applyFill="1" applyBorder="1"/>
    <xf numFmtId="0" fontId="0" fillId="6" borderId="15" xfId="0" applyFill="1" applyBorder="1"/>
    <xf numFmtId="165" fontId="0" fillId="6" borderId="12" xfId="0" applyNumberFormat="1" applyFill="1" applyBorder="1"/>
    <xf numFmtId="165" fontId="0" fillId="6" borderId="3" xfId="0" applyNumberFormat="1" applyFill="1" applyBorder="1"/>
    <xf numFmtId="0" fontId="0" fillId="0" borderId="14" xfId="0" applyBorder="1"/>
    <xf numFmtId="0" fontId="33" fillId="0" borderId="5" xfId="0" applyFont="1" applyBorder="1" applyAlignment="1">
      <alignment wrapText="1"/>
    </xf>
    <xf numFmtId="0" fontId="56" fillId="0" borderId="9" xfId="0" applyFont="1" applyBorder="1" applyAlignment="1">
      <alignment horizontal="center"/>
    </xf>
    <xf numFmtId="0" fontId="2" fillId="0" borderId="15" xfId="0" applyFont="1" applyBorder="1"/>
    <xf numFmtId="164" fontId="2" fillId="0" borderId="8" xfId="0" applyNumberFormat="1" applyFont="1" applyBorder="1"/>
    <xf numFmtId="0" fontId="2" fillId="0" borderId="14" xfId="0" applyFont="1" applyBorder="1"/>
    <xf numFmtId="164" fontId="2" fillId="0" borderId="3" xfId="0" applyNumberFormat="1" applyFont="1" applyBorder="1"/>
    <xf numFmtId="6" fontId="13" fillId="0" borderId="13" xfId="0" applyNumberFormat="1" applyFont="1" applyBorder="1" applyAlignment="1">
      <alignment horizontal="left"/>
    </xf>
    <xf numFmtId="44" fontId="23" fillId="0" borderId="38" xfId="0" applyNumberFormat="1" applyFont="1" applyBorder="1"/>
    <xf numFmtId="0" fontId="22" fillId="2" borderId="9" xfId="0" applyFont="1" applyFill="1" applyBorder="1"/>
    <xf numFmtId="0" fontId="24" fillId="2" borderId="23" xfId="0" applyFont="1" applyFill="1" applyBorder="1" applyAlignment="1">
      <alignment horizontal="center"/>
    </xf>
    <xf numFmtId="44" fontId="24" fillId="2" borderId="33" xfId="0" applyNumberFormat="1" applyFont="1" applyFill="1" applyBorder="1" applyAlignment="1">
      <alignment horizontal="center"/>
    </xf>
    <xf numFmtId="0" fontId="24" fillId="3" borderId="12" xfId="0" applyFont="1" applyFill="1" applyBorder="1" applyAlignment="1">
      <alignment horizontal="center"/>
    </xf>
    <xf numFmtId="44" fontId="24" fillId="3" borderId="6" xfId="0" applyNumberFormat="1" applyFont="1" applyFill="1" applyBorder="1"/>
    <xf numFmtId="0" fontId="39" fillId="2" borderId="6" xfId="0" applyFont="1" applyFill="1" applyBorder="1"/>
    <xf numFmtId="0" fontId="0" fillId="4" borderId="0" xfId="0" applyFill="1"/>
    <xf numFmtId="0" fontId="21" fillId="2" borderId="6" xfId="0" applyFont="1" applyFill="1" applyBorder="1"/>
    <xf numFmtId="42" fontId="0" fillId="0" borderId="6" xfId="0" applyNumberFormat="1" applyBorder="1"/>
    <xf numFmtId="0" fontId="23" fillId="0" borderId="8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164" fontId="0" fillId="0" borderId="3" xfId="0" applyNumberFormat="1" applyBorder="1"/>
    <xf numFmtId="0" fontId="23" fillId="2" borderId="7" xfId="0" applyFont="1" applyFill="1" applyBorder="1"/>
    <xf numFmtId="0" fontId="23" fillId="2" borderId="10" xfId="0" applyFont="1" applyFill="1" applyBorder="1" applyAlignment="1">
      <alignment horizontal="center"/>
    </xf>
    <xf numFmtId="0" fontId="23" fillId="0" borderId="15" xfId="0" applyFont="1" applyBorder="1"/>
    <xf numFmtId="0" fontId="20" fillId="0" borderId="7" xfId="0" applyFont="1" applyBorder="1"/>
    <xf numFmtId="0" fontId="52" fillId="0" borderId="4" xfId="0" applyFont="1" applyBorder="1" applyAlignment="1">
      <alignment horizontal="center"/>
    </xf>
    <xf numFmtId="42" fontId="0" fillId="0" borderId="7" xfId="0" applyNumberFormat="1" applyBorder="1"/>
    <xf numFmtId="42" fontId="2" fillId="0" borderId="12" xfId="0" applyNumberFormat="1" applyFont="1" applyBorder="1"/>
    <xf numFmtId="0" fontId="0" fillId="0" borderId="12" xfId="0" applyBorder="1"/>
    <xf numFmtId="0" fontId="2" fillId="6" borderId="7" xfId="0" applyFont="1" applyFill="1" applyBorder="1"/>
    <xf numFmtId="0" fontId="0" fillId="6" borderId="6" xfId="0" applyFill="1" applyBorder="1"/>
    <xf numFmtId="42" fontId="0" fillId="6" borderId="6" xfId="0" applyNumberFormat="1" applyFill="1" applyBorder="1"/>
    <xf numFmtId="0" fontId="0" fillId="6" borderId="3" xfId="0" applyFill="1" applyBorder="1"/>
    <xf numFmtId="0" fontId="13" fillId="6" borderId="14" xfId="0" applyFont="1" applyFill="1" applyBorder="1"/>
    <xf numFmtId="0" fontId="13" fillId="6" borderId="5" xfId="0" applyFont="1" applyFill="1" applyBorder="1"/>
    <xf numFmtId="42" fontId="0" fillId="6" borderId="7" xfId="0" applyNumberFormat="1" applyFill="1" applyBorder="1"/>
    <xf numFmtId="0" fontId="0" fillId="4" borderId="9" xfId="0" applyFill="1" applyBorder="1"/>
    <xf numFmtId="164" fontId="0" fillId="4" borderId="9" xfId="0" applyNumberFormat="1" applyFill="1" applyBorder="1"/>
    <xf numFmtId="42" fontId="0" fillId="4" borderId="12" xfId="0" applyNumberFormat="1" applyFill="1" applyBorder="1"/>
    <xf numFmtId="0" fontId="33" fillId="0" borderId="7" xfId="0" applyFont="1" applyBorder="1" applyAlignment="1">
      <alignment wrapText="1"/>
    </xf>
    <xf numFmtId="42" fontId="0" fillId="0" borderId="5" xfId="0" applyNumberFormat="1" applyBorder="1"/>
    <xf numFmtId="42" fontId="0" fillId="0" borderId="4" xfId="0" applyNumberFormat="1" applyBorder="1"/>
    <xf numFmtId="42" fontId="0" fillId="0" borderId="2" xfId="0" applyNumberFormat="1" applyBorder="1"/>
    <xf numFmtId="42" fontId="2" fillId="2" borderId="5" xfId="0" applyNumberFormat="1" applyFont="1" applyFill="1" applyBorder="1"/>
    <xf numFmtId="42" fontId="2" fillId="0" borderId="23" xfId="0" applyNumberFormat="1" applyFont="1" applyBorder="1"/>
    <xf numFmtId="42" fontId="2" fillId="2" borderId="6" xfId="0" applyNumberFormat="1" applyFont="1" applyFill="1" applyBorder="1"/>
    <xf numFmtId="42" fontId="2" fillId="0" borderId="6" xfId="0" applyNumberFormat="1" applyFont="1" applyBorder="1"/>
    <xf numFmtId="42" fontId="0" fillId="2" borderId="12" xfId="0" applyNumberFormat="1" applyFill="1" applyBorder="1"/>
    <xf numFmtId="42" fontId="17" fillId="0" borderId="6" xfId="0" applyNumberFormat="1" applyFont="1" applyBorder="1"/>
    <xf numFmtId="42" fontId="17" fillId="0" borderId="4" xfId="0" applyNumberFormat="1" applyFont="1" applyBorder="1"/>
    <xf numFmtId="42" fontId="17" fillId="2" borderId="23" xfId="0" applyNumberFormat="1" applyFont="1" applyFill="1" applyBorder="1"/>
    <xf numFmtId="165" fontId="0" fillId="6" borderId="6" xfId="0" applyNumberFormat="1" applyFill="1" applyBorder="1"/>
    <xf numFmtId="165" fontId="0" fillId="6" borderId="8" xfId="0" applyNumberFormat="1" applyFill="1" applyBorder="1"/>
    <xf numFmtId="165" fontId="33" fillId="0" borderId="6" xfId="0" applyNumberFormat="1" applyFont="1" applyBorder="1"/>
    <xf numFmtId="165" fontId="33" fillId="0" borderId="3" xfId="0" applyNumberFormat="1" applyFont="1" applyBorder="1"/>
    <xf numFmtId="165" fontId="33" fillId="6" borderId="5" xfId="0" applyNumberFormat="1" applyFont="1" applyFill="1" applyBorder="1"/>
    <xf numFmtId="165" fontId="0" fillId="0" borderId="8" xfId="0" applyNumberFormat="1" applyBorder="1"/>
    <xf numFmtId="165" fontId="0" fillId="0" borderId="12" xfId="0" applyNumberFormat="1" applyBorder="1"/>
    <xf numFmtId="165" fontId="3" fillId="0" borderId="1" xfId="0" applyNumberFormat="1" applyFont="1" applyBorder="1"/>
    <xf numFmtId="165" fontId="2" fillId="0" borderId="9" xfId="0" applyNumberFormat="1" applyFont="1" applyBorder="1"/>
    <xf numFmtId="165" fontId="0" fillId="0" borderId="7" xfId="0" applyNumberFormat="1" applyBorder="1"/>
    <xf numFmtId="165" fontId="0" fillId="0" borderId="6" xfId="0" applyNumberFormat="1" applyBorder="1"/>
    <xf numFmtId="165" fontId="0" fillId="0" borderId="5" xfId="0" applyNumberFormat="1" applyBorder="1"/>
    <xf numFmtId="0" fontId="13" fillId="6" borderId="15" xfId="0" applyFont="1" applyFill="1" applyBorder="1"/>
    <xf numFmtId="0" fontId="13" fillId="6" borderId="8" xfId="0" applyFont="1" applyFill="1" applyBorder="1"/>
    <xf numFmtId="0" fontId="13" fillId="6" borderId="3" xfId="0" applyFont="1" applyFill="1" applyBorder="1"/>
    <xf numFmtId="0" fontId="14" fillId="6" borderId="5" xfId="0" applyFont="1" applyFill="1" applyBorder="1"/>
    <xf numFmtId="0" fontId="13" fillId="6" borderId="6" xfId="0" applyFont="1" applyFill="1" applyBorder="1"/>
    <xf numFmtId="6" fontId="13" fillId="6" borderId="6" xfId="0" applyNumberFormat="1" applyFont="1" applyFill="1" applyBorder="1" applyAlignment="1">
      <alignment horizontal="left"/>
    </xf>
    <xf numFmtId="165" fontId="33" fillId="0" borderId="6" xfId="0" applyNumberFormat="1" applyFont="1" applyBorder="1" applyAlignment="1">
      <alignment horizontal="center"/>
    </xf>
    <xf numFmtId="0" fontId="23" fillId="7" borderId="16" xfId="0" applyFont="1" applyFill="1" applyBorder="1"/>
    <xf numFmtId="0" fontId="23" fillId="0" borderId="7" xfId="0" applyFont="1" applyBorder="1" applyAlignment="1">
      <alignment horizontal="center"/>
    </xf>
    <xf numFmtId="165" fontId="23" fillId="7" borderId="6" xfId="0" applyNumberFormat="1" applyFont="1" applyFill="1" applyBorder="1" applyAlignment="1">
      <alignment horizontal="center" vertical="center"/>
    </xf>
    <xf numFmtId="165" fontId="0" fillId="7" borderId="6" xfId="0" applyNumberFormat="1" applyFill="1" applyBorder="1" applyAlignment="1">
      <alignment horizontal="center"/>
    </xf>
    <xf numFmtId="0" fontId="2" fillId="6" borderId="7" xfId="0" applyFont="1" applyFill="1" applyBorder="1" applyAlignment="1">
      <alignment horizontal="left"/>
    </xf>
    <xf numFmtId="42" fontId="0" fillId="6" borderId="5" xfId="0" applyNumberFormat="1" applyFill="1" applyBorder="1"/>
    <xf numFmtId="0" fontId="2" fillId="6" borderId="4" xfId="0" applyFont="1" applyFill="1" applyBorder="1" applyAlignment="1">
      <alignment horizontal="left"/>
    </xf>
    <xf numFmtId="0" fontId="0" fillId="6" borderId="14" xfId="0" applyFill="1" applyBorder="1"/>
    <xf numFmtId="0" fontId="0" fillId="6" borderId="15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6" borderId="5" xfId="0" applyFont="1" applyFill="1" applyBorder="1"/>
    <xf numFmtId="0" fontId="14" fillId="6" borderId="15" xfId="0" applyFont="1" applyFill="1" applyBorder="1"/>
    <xf numFmtId="0" fontId="0" fillId="6" borderId="10" xfId="0" applyFill="1" applyBorder="1"/>
    <xf numFmtId="0" fontId="13" fillId="6" borderId="4" xfId="0" applyFont="1" applyFill="1" applyBorder="1"/>
    <xf numFmtId="0" fontId="13" fillId="6" borderId="7" xfId="0" applyFont="1" applyFill="1" applyBorder="1"/>
    <xf numFmtId="0" fontId="13" fillId="0" borderId="13" xfId="0" applyFont="1" applyBorder="1"/>
    <xf numFmtId="0" fontId="30" fillId="0" borderId="9" xfId="0" applyFont="1" applyBorder="1"/>
    <xf numFmtId="165" fontId="0" fillId="0" borderId="9" xfId="0" applyNumberFormat="1" applyBorder="1"/>
    <xf numFmtId="42" fontId="0" fillId="0" borderId="12" xfId="0" applyNumberFormat="1" applyBorder="1"/>
    <xf numFmtId="42" fontId="0" fillId="6" borderId="12" xfId="0" applyNumberFormat="1" applyFill="1" applyBorder="1"/>
    <xf numFmtId="0" fontId="13" fillId="0" borderId="4" xfId="0" applyFont="1" applyBorder="1"/>
    <xf numFmtId="165" fontId="0" fillId="0" borderId="14" xfId="0" applyNumberFormat="1" applyBorder="1"/>
    <xf numFmtId="165" fontId="0" fillId="0" borderId="2" xfId="0" applyNumberFormat="1" applyBorder="1"/>
    <xf numFmtId="42" fontId="0" fillId="0" borderId="3" xfId="0" applyNumberFormat="1" applyBorder="1"/>
    <xf numFmtId="0" fontId="13" fillId="6" borderId="16" xfId="0" applyFont="1" applyFill="1" applyBorder="1"/>
    <xf numFmtId="0" fontId="13" fillId="0" borderId="10" xfId="0" applyFont="1" applyBorder="1"/>
    <xf numFmtId="0" fontId="13" fillId="0" borderId="2" xfId="0" applyFont="1" applyBorder="1"/>
    <xf numFmtId="0" fontId="32" fillId="6" borderId="16" xfId="0" applyFont="1" applyFill="1" applyBorder="1"/>
    <xf numFmtId="0" fontId="0" fillId="6" borderId="0" xfId="0" applyFill="1"/>
    <xf numFmtId="0" fontId="32" fillId="6" borderId="13" xfId="0" applyFont="1" applyFill="1" applyBorder="1"/>
    <xf numFmtId="0" fontId="0" fillId="6" borderId="9" xfId="0" applyFill="1" applyBorder="1"/>
    <xf numFmtId="164" fontId="0" fillId="6" borderId="9" xfId="0" applyNumberFormat="1" applyFill="1" applyBorder="1"/>
    <xf numFmtId="0" fontId="0" fillId="6" borderId="12" xfId="0" applyFill="1" applyBorder="1"/>
    <xf numFmtId="165" fontId="0" fillId="6" borderId="7" xfId="0" applyNumberFormat="1" applyFill="1" applyBorder="1"/>
    <xf numFmtId="42" fontId="17" fillId="0" borderId="7" xfId="0" applyNumberFormat="1" applyFont="1" applyBorder="1"/>
    <xf numFmtId="0" fontId="55" fillId="2" borderId="25" xfId="0" applyFont="1" applyFill="1" applyBorder="1" applyAlignment="1">
      <alignment horizontal="right"/>
    </xf>
    <xf numFmtId="0" fontId="17" fillId="2" borderId="26" xfId="0" applyFont="1" applyFill="1" applyBorder="1"/>
    <xf numFmtId="164" fontId="17" fillId="2" borderId="26" xfId="0" applyNumberFormat="1" applyFont="1" applyFill="1" applyBorder="1"/>
    <xf numFmtId="0" fontId="17" fillId="2" borderId="27" xfId="0" applyFont="1" applyFill="1" applyBorder="1"/>
    <xf numFmtId="42" fontId="17" fillId="2" borderId="29" xfId="0" applyNumberFormat="1" applyFont="1" applyFill="1" applyBorder="1"/>
    <xf numFmtId="0" fontId="20" fillId="6" borderId="0" xfId="0" applyFont="1" applyFill="1"/>
    <xf numFmtId="0" fontId="23" fillId="6" borderId="0" xfId="0" applyFont="1" applyFill="1"/>
    <xf numFmtId="0" fontId="23" fillId="6" borderId="0" xfId="0" applyFont="1" applyFill="1" applyAlignment="1">
      <alignment horizontal="center"/>
    </xf>
    <xf numFmtId="0" fontId="23" fillId="6" borderId="4" xfId="0" applyFont="1" applyFill="1" applyBorder="1" applyAlignment="1">
      <alignment horizontal="center"/>
    </xf>
    <xf numFmtId="165" fontId="23" fillId="6" borderId="6" xfId="0" applyNumberFormat="1" applyFont="1" applyFill="1" applyBorder="1" applyAlignment="1">
      <alignment horizontal="center"/>
    </xf>
    <xf numFmtId="0" fontId="23" fillId="6" borderId="13" xfId="0" applyFont="1" applyFill="1" applyBorder="1" applyAlignment="1">
      <alignment horizontal="center"/>
    </xf>
    <xf numFmtId="0" fontId="23" fillId="6" borderId="23" xfId="0" applyFont="1" applyFill="1" applyBorder="1" applyAlignment="1">
      <alignment horizontal="center"/>
    </xf>
    <xf numFmtId="44" fontId="23" fillId="6" borderId="33" xfId="0" applyNumberFormat="1" applyFont="1" applyFill="1" applyBorder="1" applyAlignment="1">
      <alignment horizontal="center"/>
    </xf>
    <xf numFmtId="44" fontId="23" fillId="6" borderId="33" xfId="0" applyNumberFormat="1" applyFont="1" applyFill="1" applyBorder="1"/>
    <xf numFmtId="0" fontId="20" fillId="6" borderId="16" xfId="0" applyFont="1" applyFill="1" applyBorder="1"/>
    <xf numFmtId="44" fontId="23" fillId="6" borderId="24" xfId="0" applyNumberFormat="1" applyFont="1" applyFill="1" applyBorder="1"/>
    <xf numFmtId="0" fontId="20" fillId="6" borderId="14" xfId="0" applyFont="1" applyFill="1" applyBorder="1"/>
    <xf numFmtId="0" fontId="23" fillId="6" borderId="2" xfId="0" applyFont="1" applyFill="1" applyBorder="1"/>
    <xf numFmtId="0" fontId="23" fillId="6" borderId="2" xfId="0" applyFont="1" applyFill="1" applyBorder="1" applyAlignment="1">
      <alignment horizontal="center"/>
    </xf>
    <xf numFmtId="0" fontId="23" fillId="6" borderId="5" xfId="0" applyFont="1" applyFill="1" applyBorder="1" applyAlignment="1">
      <alignment horizontal="center"/>
    </xf>
    <xf numFmtId="0" fontId="23" fillId="6" borderId="15" xfId="0" applyFont="1" applyFill="1" applyBorder="1" applyAlignment="1">
      <alignment horizontal="center"/>
    </xf>
    <xf numFmtId="0" fontId="23" fillId="2" borderId="49" xfId="0" applyFont="1" applyFill="1" applyBorder="1" applyAlignment="1">
      <alignment horizontal="center"/>
    </xf>
    <xf numFmtId="0" fontId="20" fillId="6" borderId="15" xfId="0" applyFont="1" applyFill="1" applyBorder="1"/>
    <xf numFmtId="0" fontId="23" fillId="6" borderId="7" xfId="0" applyFont="1" applyFill="1" applyBorder="1"/>
    <xf numFmtId="0" fontId="23" fillId="6" borderId="7" xfId="0" applyFont="1" applyFill="1" applyBorder="1" applyAlignment="1">
      <alignment horizontal="center"/>
    </xf>
    <xf numFmtId="0" fontId="23" fillId="6" borderId="4" xfId="0" applyFont="1" applyFill="1" applyBorder="1"/>
    <xf numFmtId="0" fontId="20" fillId="6" borderId="4" xfId="0" applyFont="1" applyFill="1" applyBorder="1"/>
    <xf numFmtId="1" fontId="23" fillId="6" borderId="9" xfId="0" applyNumberFormat="1" applyFont="1" applyFill="1" applyBorder="1" applyAlignment="1">
      <alignment horizontal="center"/>
    </xf>
    <xf numFmtId="1" fontId="23" fillId="6" borderId="23" xfId="0" applyNumberFormat="1" applyFont="1" applyFill="1" applyBorder="1" applyAlignment="1">
      <alignment horizontal="center"/>
    </xf>
    <xf numFmtId="44" fontId="23" fillId="6" borderId="24" xfId="0" applyNumberFormat="1" applyFont="1" applyFill="1" applyBorder="1" applyAlignment="1">
      <alignment horizontal="center"/>
    </xf>
    <xf numFmtId="0" fontId="23" fillId="6" borderId="12" xfId="0" applyFont="1" applyFill="1" applyBorder="1" applyAlignment="1">
      <alignment horizontal="center"/>
    </xf>
    <xf numFmtId="0" fontId="16" fillId="6" borderId="7" xfId="0" applyFont="1" applyFill="1" applyBorder="1"/>
    <xf numFmtId="0" fontId="16" fillId="6" borderId="10" xfId="0" applyFont="1" applyFill="1" applyBorder="1" applyAlignment="1">
      <alignment horizontal="center"/>
    </xf>
    <xf numFmtId="0" fontId="51" fillId="6" borderId="7" xfId="0" applyFont="1" applyFill="1" applyBorder="1" applyAlignment="1">
      <alignment horizontal="center"/>
    </xf>
    <xf numFmtId="0" fontId="16" fillId="6" borderId="4" xfId="0" applyFont="1" applyFill="1" applyBorder="1"/>
    <xf numFmtId="0" fontId="16" fillId="6" borderId="0" xfId="0" applyFont="1" applyFill="1" applyAlignment="1">
      <alignment horizontal="center"/>
    </xf>
    <xf numFmtId="0" fontId="51" fillId="6" borderId="4" xfId="0" applyFont="1" applyFill="1" applyBorder="1" applyAlignment="1">
      <alignment horizontal="center"/>
    </xf>
    <xf numFmtId="0" fontId="52" fillId="6" borderId="4" xfId="0" applyFont="1" applyFill="1" applyBorder="1" applyAlignment="1">
      <alignment horizontal="center"/>
    </xf>
    <xf numFmtId="165" fontId="23" fillId="6" borderId="12" xfId="0" applyNumberFormat="1" applyFont="1" applyFill="1" applyBorder="1" applyAlignment="1">
      <alignment horizontal="center"/>
    </xf>
    <xf numFmtId="0" fontId="23" fillId="6" borderId="9" xfId="0" applyFont="1" applyFill="1" applyBorder="1" applyAlignment="1">
      <alignment horizontal="center"/>
    </xf>
    <xf numFmtId="0" fontId="20" fillId="6" borderId="7" xfId="0" applyFont="1" applyFill="1" applyBorder="1"/>
    <xf numFmtId="0" fontId="16" fillId="6" borderId="7" xfId="0" applyFont="1" applyFill="1" applyBorder="1" applyAlignment="1">
      <alignment horizontal="center"/>
    </xf>
    <xf numFmtId="0" fontId="16" fillId="6" borderId="4" xfId="0" applyFont="1" applyFill="1" applyBorder="1" applyAlignment="1">
      <alignment horizontal="center"/>
    </xf>
    <xf numFmtId="0" fontId="20" fillId="6" borderId="5" xfId="0" applyFont="1" applyFill="1" applyBorder="1"/>
    <xf numFmtId="0" fontId="16" fillId="6" borderId="5" xfId="0" applyFont="1" applyFill="1" applyBorder="1"/>
    <xf numFmtId="0" fontId="16" fillId="6" borderId="5" xfId="0" applyFont="1" applyFill="1" applyBorder="1" applyAlignment="1">
      <alignment horizontal="center"/>
    </xf>
    <xf numFmtId="0" fontId="16" fillId="6" borderId="14" xfId="0" applyFont="1" applyFill="1" applyBorder="1" applyAlignment="1">
      <alignment horizontal="center"/>
    </xf>
    <xf numFmtId="165" fontId="0" fillId="6" borderId="7" xfId="0" applyNumberFormat="1" applyFill="1" applyBorder="1" applyAlignment="1">
      <alignment horizontal="center"/>
    </xf>
    <xf numFmtId="0" fontId="23" fillId="6" borderId="10" xfId="0" applyFont="1" applyFill="1" applyBorder="1" applyAlignment="1">
      <alignment horizontal="center"/>
    </xf>
    <xf numFmtId="0" fontId="23" fillId="6" borderId="36" xfId="0" applyFont="1" applyFill="1" applyBorder="1" applyAlignment="1">
      <alignment horizontal="center"/>
    </xf>
    <xf numFmtId="44" fontId="23" fillId="6" borderId="37" xfId="0" applyNumberFormat="1" applyFont="1" applyFill="1" applyBorder="1" applyAlignment="1">
      <alignment horizontal="center"/>
    </xf>
    <xf numFmtId="44" fontId="23" fillId="6" borderId="37" xfId="0" applyNumberFormat="1" applyFont="1" applyFill="1" applyBorder="1"/>
    <xf numFmtId="0" fontId="20" fillId="6" borderId="7" xfId="0" applyFont="1" applyFill="1" applyBorder="1" applyAlignment="1">
      <alignment horizontal="center"/>
    </xf>
    <xf numFmtId="0" fontId="23" fillId="6" borderId="4" xfId="0" applyFont="1" applyFill="1" applyBorder="1" applyAlignment="1">
      <alignment horizontal="center" vertical="top"/>
    </xf>
    <xf numFmtId="0" fontId="24" fillId="6" borderId="9" xfId="0" applyFont="1" applyFill="1" applyBorder="1" applyAlignment="1">
      <alignment horizontal="center"/>
    </xf>
    <xf numFmtId="0" fontId="24" fillId="6" borderId="23" xfId="0" applyFont="1" applyFill="1" applyBorder="1" applyAlignment="1">
      <alignment horizontal="center"/>
    </xf>
    <xf numFmtId="44" fontId="24" fillId="6" borderId="33" xfId="0" applyNumberFormat="1" applyFont="1" applyFill="1" applyBorder="1" applyAlignment="1">
      <alignment horizontal="center"/>
    </xf>
    <xf numFmtId="0" fontId="24" fillId="6" borderId="12" xfId="0" applyFont="1" applyFill="1" applyBorder="1" applyAlignment="1">
      <alignment horizontal="center"/>
    </xf>
    <xf numFmtId="44" fontId="24" fillId="6" borderId="33" xfId="0" applyNumberFormat="1" applyFont="1" applyFill="1" applyBorder="1"/>
    <xf numFmtId="0" fontId="23" fillId="6" borderId="8" xfId="0" applyFont="1" applyFill="1" applyBorder="1" applyAlignment="1">
      <alignment horizontal="center"/>
    </xf>
    <xf numFmtId="0" fontId="23" fillId="6" borderId="16" xfId="0" applyFont="1" applyFill="1" applyBorder="1"/>
    <xf numFmtId="0" fontId="23" fillId="6" borderId="1" xfId="0" applyFont="1" applyFill="1" applyBorder="1" applyAlignment="1">
      <alignment horizontal="center" vertical="top"/>
    </xf>
    <xf numFmtId="0" fontId="23" fillId="6" borderId="6" xfId="0" applyFont="1" applyFill="1" applyBorder="1" applyAlignment="1">
      <alignment horizontal="center"/>
    </xf>
    <xf numFmtId="44" fontId="23" fillId="6" borderId="6" xfId="0" applyNumberFormat="1" applyFont="1" applyFill="1" applyBorder="1" applyAlignment="1">
      <alignment horizontal="center"/>
    </xf>
    <xf numFmtId="44" fontId="23" fillId="6" borderId="6" xfId="0" applyNumberFormat="1" applyFont="1" applyFill="1" applyBorder="1"/>
    <xf numFmtId="42" fontId="23" fillId="6" borderId="6" xfId="0" applyNumberFormat="1" applyFont="1" applyFill="1" applyBorder="1" applyAlignment="1">
      <alignment horizontal="center"/>
    </xf>
    <xf numFmtId="42" fontId="23" fillId="6" borderId="6" xfId="0" applyNumberFormat="1" applyFont="1" applyFill="1" applyBorder="1"/>
    <xf numFmtId="0" fontId="16" fillId="6" borderId="0" xfId="0" applyFont="1" applyFill="1"/>
    <xf numFmtId="0" fontId="20" fillId="6" borderId="6" xfId="0" applyFont="1" applyFill="1" applyBorder="1"/>
    <xf numFmtId="0" fontId="20" fillId="6" borderId="9" xfId="0" applyFont="1" applyFill="1" applyBorder="1"/>
    <xf numFmtId="0" fontId="20" fillId="6" borderId="6" xfId="0" applyFont="1" applyFill="1" applyBorder="1" applyAlignment="1">
      <alignment horizontal="left"/>
    </xf>
    <xf numFmtId="0" fontId="33" fillId="0" borderId="4" xfId="0" applyFont="1" applyBorder="1" applyAlignment="1">
      <alignment wrapText="1"/>
    </xf>
    <xf numFmtId="0" fontId="2" fillId="0" borderId="16" xfId="0" applyFont="1" applyBorder="1"/>
    <xf numFmtId="0" fontId="2" fillId="0" borderId="7" xfId="0" applyFont="1" applyBorder="1"/>
    <xf numFmtId="0" fontId="2" fillId="0" borderId="5" xfId="0" applyFont="1" applyBorder="1"/>
    <xf numFmtId="0" fontId="2" fillId="6" borderId="15" xfId="0" applyFont="1" applyFill="1" applyBorder="1"/>
    <xf numFmtId="0" fontId="31" fillId="6" borderId="7" xfId="0" applyFont="1" applyFill="1" applyBorder="1"/>
    <xf numFmtId="0" fontId="0" fillId="6" borderId="1" xfId="0" applyFill="1" applyBorder="1"/>
    <xf numFmtId="165" fontId="39" fillId="0" borderId="0" xfId="0" applyNumberFormat="1" applyFont="1"/>
    <xf numFmtId="0" fontId="33" fillId="0" borderId="14" xfId="0" applyFont="1" applyBorder="1"/>
    <xf numFmtId="0" fontId="33" fillId="0" borderId="12" xfId="0" applyFont="1" applyBorder="1"/>
    <xf numFmtId="0" fontId="33" fillId="0" borderId="6" xfId="0" applyFont="1" applyBorder="1"/>
    <xf numFmtId="42" fontId="33" fillId="0" borderId="6" xfId="0" applyNumberFormat="1" applyFont="1" applyBorder="1"/>
    <xf numFmtId="0" fontId="17" fillId="2" borderId="13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24" xfId="0" applyFont="1" applyFill="1" applyBorder="1" applyAlignment="1">
      <alignment horizontal="right"/>
    </xf>
    <xf numFmtId="0" fontId="55" fillId="0" borderId="7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165" fontId="23" fillId="0" borderId="7" xfId="0" applyNumberFormat="1" applyFont="1" applyBorder="1" applyAlignment="1">
      <alignment horizontal="center" vertical="center"/>
    </xf>
    <xf numFmtId="165" fontId="23" fillId="0" borderId="4" xfId="0" applyNumberFormat="1" applyFont="1" applyBorder="1" applyAlignment="1">
      <alignment horizontal="center" vertical="center"/>
    </xf>
    <xf numFmtId="165" fontId="48" fillId="0" borderId="25" xfId="0" applyNumberFormat="1" applyFont="1" applyBorder="1" applyAlignment="1">
      <alignment horizontal="right"/>
    </xf>
    <xf numFmtId="165" fontId="48" fillId="0" borderId="26" xfId="0" applyNumberFormat="1" applyFont="1" applyBorder="1" applyAlignment="1">
      <alignment horizontal="right"/>
    </xf>
    <xf numFmtId="165" fontId="23" fillId="6" borderId="6" xfId="0" applyNumberFormat="1" applyFont="1" applyFill="1" applyBorder="1" applyAlignment="1">
      <alignment horizontal="center"/>
    </xf>
    <xf numFmtId="164" fontId="23" fillId="6" borderId="47" xfId="0" applyNumberFormat="1" applyFont="1" applyFill="1" applyBorder="1" applyAlignment="1">
      <alignment horizontal="center"/>
    </xf>
    <xf numFmtId="164" fontId="23" fillId="6" borderId="42" xfId="0" applyNumberFormat="1" applyFont="1" applyFill="1" applyBorder="1" applyAlignment="1">
      <alignment horizontal="center"/>
    </xf>
    <xf numFmtId="165" fontId="23" fillId="0" borderId="6" xfId="0" applyNumberFormat="1" applyFont="1" applyBorder="1" applyAlignment="1">
      <alignment horizontal="center"/>
    </xf>
    <xf numFmtId="165" fontId="21" fillId="0" borderId="15" xfId="0" applyNumberFormat="1" applyFont="1" applyBorder="1" applyAlignment="1">
      <alignment horizontal="left"/>
    </xf>
    <xf numFmtId="165" fontId="21" fillId="0" borderId="10" xfId="0" applyNumberFormat="1" applyFont="1" applyBorder="1" applyAlignment="1">
      <alignment horizontal="left"/>
    </xf>
    <xf numFmtId="165" fontId="23" fillId="0" borderId="15" xfId="0" applyNumberFormat="1" applyFont="1" applyBorder="1" applyAlignment="1">
      <alignment horizontal="center" vertical="center"/>
    </xf>
    <xf numFmtId="165" fontId="23" fillId="0" borderId="16" xfId="0" applyNumberFormat="1" applyFont="1" applyBorder="1" applyAlignment="1">
      <alignment horizontal="center" vertical="center"/>
    </xf>
    <xf numFmtId="165" fontId="23" fillId="0" borderId="14" xfId="0" applyNumberFormat="1" applyFont="1" applyBorder="1" applyAlignment="1">
      <alignment horizontal="center" vertical="center"/>
    </xf>
    <xf numFmtId="165" fontId="23" fillId="0" borderId="5" xfId="0" applyNumberFormat="1" applyFont="1" applyBorder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165" fontId="23" fillId="0" borderId="2" xfId="0" applyNumberFormat="1" applyFont="1" applyBorder="1" applyAlignment="1">
      <alignment horizontal="center" vertical="center"/>
    </xf>
    <xf numFmtId="165" fontId="23" fillId="0" borderId="10" xfId="0" applyNumberFormat="1" applyFont="1" applyBorder="1" applyAlignment="1">
      <alignment horizontal="center" vertical="center"/>
    </xf>
    <xf numFmtId="0" fontId="49" fillId="0" borderId="25" xfId="0" applyFont="1" applyBorder="1" applyAlignment="1">
      <alignment horizontal="right"/>
    </xf>
    <xf numFmtId="0" fontId="49" fillId="0" borderId="26" xfId="0" applyFont="1" applyBorder="1" applyAlignment="1">
      <alignment horizontal="right"/>
    </xf>
    <xf numFmtId="165" fontId="23" fillId="0" borderId="6" xfId="0" applyNumberFormat="1" applyFont="1" applyBorder="1" applyAlignment="1">
      <alignment horizontal="center" vertical="center"/>
    </xf>
    <xf numFmtId="165" fontId="21" fillId="2" borderId="9" xfId="0" applyNumberFormat="1" applyFont="1" applyFill="1" applyBorder="1" applyAlignment="1">
      <alignment horizontal="center"/>
    </xf>
    <xf numFmtId="165" fontId="21" fillId="2" borderId="12" xfId="0" applyNumberFormat="1" applyFont="1" applyFill="1" applyBorder="1" applyAlignment="1">
      <alignment horizontal="center"/>
    </xf>
    <xf numFmtId="165" fontId="16" fillId="0" borderId="15" xfId="0" applyNumberFormat="1" applyFont="1" applyBorder="1" applyAlignment="1">
      <alignment horizontal="center" vertical="center"/>
    </xf>
    <xf numFmtId="165" fontId="16" fillId="0" borderId="8" xfId="0" applyNumberFormat="1" applyFont="1" applyBorder="1" applyAlignment="1">
      <alignment horizontal="center" vertical="center"/>
    </xf>
    <xf numFmtId="165" fontId="16" fillId="0" borderId="14" xfId="0" applyNumberFormat="1" applyFont="1" applyBorder="1" applyAlignment="1">
      <alignment horizontal="center" vertical="center"/>
    </xf>
    <xf numFmtId="165" fontId="16" fillId="0" borderId="3" xfId="0" applyNumberFormat="1" applyFont="1" applyBorder="1" applyAlignment="1">
      <alignment horizontal="center" vertical="center"/>
    </xf>
    <xf numFmtId="165" fontId="16" fillId="7" borderId="47" xfId="0" applyNumberFormat="1" applyFont="1" applyFill="1" applyBorder="1" applyAlignment="1">
      <alignment horizontal="center"/>
    </xf>
    <xf numFmtId="165" fontId="16" fillId="7" borderId="42" xfId="0" applyNumberFormat="1" applyFont="1" applyFill="1" applyBorder="1" applyAlignment="1">
      <alignment horizontal="center"/>
    </xf>
    <xf numFmtId="165" fontId="45" fillId="3" borderId="25" xfId="0" applyNumberFormat="1" applyFont="1" applyFill="1" applyBorder="1" applyAlignment="1">
      <alignment horizontal="center"/>
    </xf>
    <xf numFmtId="165" fontId="45" fillId="3" borderId="26" xfId="0" applyNumberFormat="1" applyFont="1" applyFill="1" applyBorder="1" applyAlignment="1">
      <alignment horizontal="center"/>
    </xf>
    <xf numFmtId="165" fontId="45" fillId="3" borderId="27" xfId="0" applyNumberFormat="1" applyFont="1" applyFill="1" applyBorder="1" applyAlignment="1">
      <alignment horizontal="center"/>
    </xf>
    <xf numFmtId="0" fontId="49" fillId="0" borderId="25" xfId="0" applyFont="1" applyBorder="1" applyAlignment="1">
      <alignment horizontal="center"/>
    </xf>
    <xf numFmtId="0" fontId="49" fillId="0" borderId="26" xfId="0" applyFont="1" applyBorder="1" applyAlignment="1">
      <alignment horizontal="center"/>
    </xf>
    <xf numFmtId="0" fontId="38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5"/>
  <sheetViews>
    <sheetView tabSelected="1" showWhiteSpace="0" view="pageLayout" zoomScale="110" zoomScaleNormal="100" zoomScalePageLayoutView="110" workbookViewId="0">
      <selection activeCell="A6" sqref="A6"/>
    </sheetView>
  </sheetViews>
  <sheetFormatPr defaultColWidth="8.85546875" defaultRowHeight="15" x14ac:dyDescent="0.25"/>
  <cols>
    <col min="1" max="1" width="62.42578125" customWidth="1"/>
    <col min="2" max="2" width="45.7109375" customWidth="1"/>
    <col min="4" max="4" width="9.85546875" style="1" customWidth="1"/>
    <col min="5" max="5" width="16.42578125" bestFit="1" customWidth="1"/>
    <col min="6" max="6" width="14.28515625" style="1" customWidth="1"/>
    <col min="7" max="7" width="9.140625" style="97" bestFit="1" customWidth="1"/>
    <col min="8" max="8" width="11.85546875" bestFit="1" customWidth="1"/>
    <col min="9" max="9" width="9.140625" bestFit="1" customWidth="1"/>
  </cols>
  <sheetData>
    <row r="1" spans="1:7" ht="26.25" x14ac:dyDescent="0.35">
      <c r="A1" s="114" t="s">
        <v>249</v>
      </c>
      <c r="B1" s="41" t="s">
        <v>1</v>
      </c>
      <c r="C1" s="50"/>
      <c r="D1" s="55" t="s">
        <v>2</v>
      </c>
      <c r="E1" s="57"/>
      <c r="F1" s="51" t="s">
        <v>3</v>
      </c>
    </row>
    <row r="2" spans="1:7" ht="19.5" thickBot="1" x14ac:dyDescent="0.35">
      <c r="A2" s="61" t="s">
        <v>0</v>
      </c>
      <c r="B2" s="98" t="s">
        <v>179</v>
      </c>
      <c r="C2" s="52"/>
      <c r="D2" s="56" t="s">
        <v>4</v>
      </c>
      <c r="E2" s="58"/>
      <c r="F2" s="53" t="s">
        <v>5</v>
      </c>
    </row>
    <row r="3" spans="1:7" ht="18.75" x14ac:dyDescent="0.3">
      <c r="A3" s="59" t="s">
        <v>6</v>
      </c>
      <c r="B3" s="9"/>
      <c r="C3" s="43"/>
      <c r="D3" s="10"/>
    </row>
    <row r="4" spans="1:7" ht="18.75" x14ac:dyDescent="0.3">
      <c r="A4" s="59" t="s">
        <v>7</v>
      </c>
      <c r="B4" s="257"/>
      <c r="C4" s="42"/>
      <c r="D4" s="49"/>
      <c r="E4" s="258" t="s">
        <v>178</v>
      </c>
      <c r="F4" s="259"/>
    </row>
    <row r="5" spans="1:7" ht="18.75" x14ac:dyDescent="0.3">
      <c r="A5" s="59" t="s">
        <v>8</v>
      </c>
      <c r="B5" s="42"/>
      <c r="C5" s="42"/>
      <c r="D5" s="49"/>
      <c r="E5" s="260" t="s">
        <v>180</v>
      </c>
      <c r="F5" s="261"/>
    </row>
    <row r="6" spans="1:7" x14ac:dyDescent="0.25">
      <c r="A6" s="491" t="s">
        <v>257</v>
      </c>
      <c r="C6" s="42"/>
      <c r="D6" s="49"/>
      <c r="E6" s="9"/>
      <c r="F6" s="10"/>
    </row>
    <row r="7" spans="1:7" x14ac:dyDescent="0.25">
      <c r="A7" s="37" t="s">
        <v>171</v>
      </c>
      <c r="B7" s="18" t="s">
        <v>230</v>
      </c>
      <c r="C7" s="15" t="s">
        <v>9</v>
      </c>
      <c r="D7" s="16" t="s">
        <v>10</v>
      </c>
      <c r="E7" s="17" t="s">
        <v>186</v>
      </c>
      <c r="F7" s="16" t="s">
        <v>11</v>
      </c>
      <c r="G7" s="104"/>
    </row>
    <row r="8" spans="1:7" x14ac:dyDescent="0.25">
      <c r="A8" s="291" t="s">
        <v>250</v>
      </c>
      <c r="C8" s="291"/>
      <c r="D8" s="292"/>
      <c r="E8" s="291"/>
      <c r="F8" s="293"/>
    </row>
    <row r="9" spans="1:7" x14ac:dyDescent="0.25">
      <c r="A9" s="284" t="s">
        <v>238</v>
      </c>
      <c r="B9" s="250" t="s">
        <v>237</v>
      </c>
      <c r="C9" s="250"/>
      <c r="D9" s="306">
        <v>50</v>
      </c>
      <c r="E9" s="285"/>
      <c r="F9" s="286">
        <f>C9*D9*E9</f>
        <v>0</v>
      </c>
    </row>
    <row r="10" spans="1:7" x14ac:dyDescent="0.25">
      <c r="A10" s="433" t="s">
        <v>244</v>
      </c>
      <c r="B10" s="12" t="s">
        <v>222</v>
      </c>
      <c r="C10" s="74"/>
      <c r="D10" s="312">
        <v>800</v>
      </c>
      <c r="E10" s="11"/>
      <c r="F10" s="272">
        <f>D10*E10</f>
        <v>0</v>
      </c>
    </row>
    <row r="11" spans="1:7" x14ac:dyDescent="0.25">
      <c r="A11" s="434" t="s">
        <v>245</v>
      </c>
      <c r="B11" s="13" t="s">
        <v>223</v>
      </c>
      <c r="C11" s="44"/>
      <c r="D11" s="312">
        <v>400</v>
      </c>
      <c r="E11" s="11"/>
      <c r="F11" s="272">
        <f>D11*E11</f>
        <v>0</v>
      </c>
    </row>
    <row r="12" spans="1:7" x14ac:dyDescent="0.25">
      <c r="A12" s="435" t="s">
        <v>242</v>
      </c>
      <c r="B12" s="436" t="s">
        <v>247</v>
      </c>
      <c r="C12" s="437"/>
      <c r="D12" s="253"/>
      <c r="E12" s="285"/>
      <c r="F12" s="286"/>
    </row>
    <row r="13" spans="1:7" x14ac:dyDescent="0.25">
      <c r="A13" s="258" t="s">
        <v>246</v>
      </c>
      <c r="B13" s="294" t="s">
        <v>169</v>
      </c>
      <c r="C13" s="283"/>
      <c r="D13" s="308">
        <v>900</v>
      </c>
      <c r="E13" s="11"/>
      <c r="F13" s="272">
        <f>C13*D13*E13</f>
        <v>0</v>
      </c>
      <c r="G13" s="105"/>
    </row>
    <row r="14" spans="1:7" x14ac:dyDescent="0.25">
      <c r="A14" s="439" t="s">
        <v>248</v>
      </c>
      <c r="B14" s="256" t="s">
        <v>170</v>
      </c>
      <c r="C14" s="440"/>
      <c r="D14" s="308">
        <v>600</v>
      </c>
      <c r="E14" s="441"/>
      <c r="F14" s="442">
        <f>C14*D14*E14</f>
        <v>0</v>
      </c>
    </row>
    <row r="15" spans="1:7" x14ac:dyDescent="0.25">
      <c r="A15" s="432" t="s">
        <v>243</v>
      </c>
      <c r="B15" s="431" t="s">
        <v>240</v>
      </c>
      <c r="C15" s="74"/>
      <c r="D15" s="309">
        <v>3900</v>
      </c>
      <c r="E15" s="11"/>
      <c r="F15" s="272">
        <f>D15*E15</f>
        <v>0</v>
      </c>
      <c r="G15" s="438"/>
    </row>
    <row r="16" spans="1:7" x14ac:dyDescent="0.25">
      <c r="A16" s="260" t="s">
        <v>239</v>
      </c>
      <c r="B16" s="256" t="s">
        <v>241</v>
      </c>
      <c r="C16" s="45"/>
      <c r="D16" s="309">
        <v>5100</v>
      </c>
      <c r="E16" s="11"/>
      <c r="F16" s="272">
        <f>D16*E16</f>
        <v>0</v>
      </c>
      <c r="G16" s="438"/>
    </row>
    <row r="17" spans="1:10" x14ac:dyDescent="0.25">
      <c r="A17" s="251" t="s">
        <v>228</v>
      </c>
      <c r="B17" s="248" t="s">
        <v>227</v>
      </c>
      <c r="C17" s="287"/>
      <c r="D17" s="310">
        <v>55</v>
      </c>
      <c r="E17" s="285"/>
      <c r="F17" s="286">
        <f>C17*D17*E17</f>
        <v>0</v>
      </c>
      <c r="G17" s="438"/>
    </row>
    <row r="18" spans="1:10" x14ac:dyDescent="0.25">
      <c r="A18" s="288" t="s">
        <v>232</v>
      </c>
      <c r="B18" s="289" t="s">
        <v>229</v>
      </c>
      <c r="C18" s="250"/>
      <c r="D18" s="306">
        <v>900</v>
      </c>
      <c r="E18" s="285"/>
      <c r="F18" s="286">
        <f>C18*D18*E18</f>
        <v>0</v>
      </c>
      <c r="G18" s="438"/>
    </row>
    <row r="19" spans="1:10" x14ac:dyDescent="0.25">
      <c r="A19" s="12" t="s">
        <v>12</v>
      </c>
      <c r="B19" s="12" t="s">
        <v>181</v>
      </c>
      <c r="C19" s="11"/>
      <c r="D19" s="316">
        <v>160</v>
      </c>
      <c r="E19" s="11"/>
      <c r="F19" s="272">
        <f t="shared" ref="F19:F20" si="0">C19*D19*E19</f>
        <v>0</v>
      </c>
      <c r="G19" s="438"/>
    </row>
    <row r="20" spans="1:10" x14ac:dyDescent="0.25">
      <c r="A20" s="65" t="s">
        <v>13</v>
      </c>
      <c r="B20" s="65" t="s">
        <v>182</v>
      </c>
      <c r="C20" s="12"/>
      <c r="D20" s="316">
        <v>80</v>
      </c>
      <c r="E20" s="11"/>
      <c r="F20" s="272">
        <f t="shared" si="0"/>
        <v>0</v>
      </c>
    </row>
    <row r="21" spans="1:10" x14ac:dyDescent="0.25">
      <c r="A21" s="318" t="s">
        <v>183</v>
      </c>
      <c r="B21" s="319" t="s">
        <v>173</v>
      </c>
      <c r="C21" s="118"/>
      <c r="D21" s="307">
        <v>25</v>
      </c>
      <c r="E21" s="250"/>
      <c r="F21" s="290">
        <f>D21*E21</f>
        <v>0</v>
      </c>
    </row>
    <row r="22" spans="1:10" x14ac:dyDescent="0.25">
      <c r="A22" s="288" t="s">
        <v>184</v>
      </c>
      <c r="B22" s="320" t="s">
        <v>231</v>
      </c>
      <c r="C22" s="86"/>
      <c r="D22" s="307">
        <v>350</v>
      </c>
      <c r="E22" s="250"/>
      <c r="F22" s="290">
        <f>D22*E22</f>
        <v>0</v>
      </c>
    </row>
    <row r="23" spans="1:10" x14ac:dyDescent="0.25">
      <c r="A23" s="62" t="s">
        <v>176</v>
      </c>
      <c r="B23" s="62" t="s">
        <v>172</v>
      </c>
      <c r="C23" s="74"/>
      <c r="D23" s="312">
        <v>50</v>
      </c>
      <c r="E23" s="11"/>
      <c r="F23" s="272">
        <f>D23*E23</f>
        <v>0</v>
      </c>
    </row>
    <row r="24" spans="1:10" x14ac:dyDescent="0.25">
      <c r="A24" s="62" t="s">
        <v>177</v>
      </c>
      <c r="B24" s="62" t="s">
        <v>174</v>
      </c>
      <c r="C24" s="44"/>
      <c r="D24" s="312">
        <v>700</v>
      </c>
      <c r="E24" s="11"/>
      <c r="F24" s="272">
        <f>D24*E24</f>
        <v>0</v>
      </c>
    </row>
    <row r="25" spans="1:10" x14ac:dyDescent="0.25">
      <c r="A25" s="321" t="s">
        <v>185</v>
      </c>
      <c r="B25" s="288" t="s">
        <v>172</v>
      </c>
      <c r="C25" s="45"/>
      <c r="D25" s="254">
        <v>50</v>
      </c>
      <c r="E25" s="249"/>
      <c r="F25" s="286">
        <f>D25*E25</f>
        <v>0</v>
      </c>
    </row>
    <row r="26" spans="1:10" x14ac:dyDescent="0.25">
      <c r="A26" s="103" t="s">
        <v>14</v>
      </c>
      <c r="B26" s="262" t="s">
        <v>187</v>
      </c>
      <c r="C26" s="112"/>
      <c r="D26" s="311">
        <v>75</v>
      </c>
      <c r="E26" s="74"/>
      <c r="F26" s="272">
        <f t="shared" ref="F26" si="1">D26*E26</f>
        <v>0</v>
      </c>
    </row>
    <row r="27" spans="1:10" x14ac:dyDescent="0.25">
      <c r="A27" s="322" t="s">
        <v>117</v>
      </c>
      <c r="B27" s="323" t="s">
        <v>188</v>
      </c>
      <c r="C27" s="249"/>
      <c r="D27" s="306">
        <v>20</v>
      </c>
      <c r="E27" s="285"/>
      <c r="F27" s="286">
        <f>D27*E27</f>
        <v>0</v>
      </c>
    </row>
    <row r="28" spans="1:10" x14ac:dyDescent="0.25">
      <c r="A28" s="62"/>
      <c r="C28" s="447" t="s">
        <v>15</v>
      </c>
      <c r="D28" s="448"/>
      <c r="E28" s="449"/>
      <c r="F28" s="282">
        <f>SUM(F9:F27)</f>
        <v>0</v>
      </c>
    </row>
    <row r="29" spans="1:10" x14ac:dyDescent="0.25">
      <c r="A29" s="62"/>
      <c r="B29" s="62"/>
      <c r="H29" s="106"/>
      <c r="I29" s="107"/>
    </row>
    <row r="30" spans="1:10" x14ac:dyDescent="0.25">
      <c r="A30" s="37" t="s">
        <v>16</v>
      </c>
      <c r="B30" s="73" t="s">
        <v>17</v>
      </c>
      <c r="C30" s="18" t="s">
        <v>9</v>
      </c>
      <c r="D30" s="19" t="s">
        <v>10</v>
      </c>
      <c r="E30" s="18" t="s">
        <v>18</v>
      </c>
      <c r="F30" s="19" t="s">
        <v>11</v>
      </c>
      <c r="H30" s="106"/>
      <c r="I30" s="107"/>
      <c r="J30" s="107"/>
    </row>
    <row r="31" spans="1:10" x14ac:dyDescent="0.25">
      <c r="A31" s="67" t="s">
        <v>19</v>
      </c>
      <c r="B31" s="48" t="s">
        <v>20</v>
      </c>
      <c r="F31" s="64"/>
      <c r="G31" s="104"/>
      <c r="I31" s="107"/>
      <c r="J31" s="107"/>
    </row>
    <row r="32" spans="1:10" x14ac:dyDescent="0.25">
      <c r="A32" s="329" t="s">
        <v>106</v>
      </c>
      <c r="B32" s="252" t="s">
        <v>189</v>
      </c>
      <c r="C32" s="74"/>
      <c r="D32" s="253">
        <v>650</v>
      </c>
      <c r="E32" s="285"/>
      <c r="F32" s="286">
        <f>D32*E32</f>
        <v>0</v>
      </c>
      <c r="G32" s="105"/>
      <c r="H32" s="1"/>
      <c r="I32" s="1"/>
      <c r="J32" s="1"/>
    </row>
    <row r="33" spans="1:12" x14ac:dyDescent="0.25">
      <c r="A33" s="329" t="s">
        <v>107</v>
      </c>
      <c r="B33" s="251" t="s">
        <v>255</v>
      </c>
      <c r="C33" s="45"/>
      <c r="D33" s="253">
        <v>490</v>
      </c>
      <c r="E33" s="285"/>
      <c r="F33" s="330">
        <f t="shared" ref="F33:F37" si="2">D33*E33</f>
        <v>0</v>
      </c>
      <c r="G33" s="105"/>
      <c r="H33" s="108"/>
      <c r="I33" s="1"/>
      <c r="J33" s="1"/>
    </row>
    <row r="34" spans="1:12" x14ac:dyDescent="0.25">
      <c r="A34" s="87" t="s">
        <v>108</v>
      </c>
      <c r="B34" s="12" t="s">
        <v>190</v>
      </c>
      <c r="C34" s="86"/>
      <c r="D34" s="312">
        <v>350</v>
      </c>
      <c r="E34" s="11"/>
      <c r="F34" s="272">
        <f t="shared" si="2"/>
        <v>0</v>
      </c>
      <c r="G34" s="105"/>
      <c r="H34" s="108"/>
      <c r="I34" s="1"/>
      <c r="J34" s="1"/>
    </row>
    <row r="35" spans="1:12" x14ac:dyDescent="0.25">
      <c r="A35" s="88" t="s">
        <v>109</v>
      </c>
      <c r="B35" s="13" t="s">
        <v>256</v>
      </c>
      <c r="C35" s="86"/>
      <c r="D35" s="312">
        <v>265</v>
      </c>
      <c r="E35" s="11"/>
      <c r="F35" s="295">
        <f t="shared" si="2"/>
        <v>0</v>
      </c>
      <c r="G35" s="105"/>
      <c r="H35" s="108"/>
      <c r="I35" s="1"/>
      <c r="J35" s="1"/>
      <c r="K35" s="109"/>
      <c r="L35" s="109"/>
    </row>
    <row r="36" spans="1:12" x14ac:dyDescent="0.25">
      <c r="A36" s="331" t="s">
        <v>110</v>
      </c>
      <c r="B36" s="251" t="s">
        <v>253</v>
      </c>
      <c r="C36" s="74"/>
      <c r="D36" s="254">
        <v>235</v>
      </c>
      <c r="E36" s="249"/>
      <c r="F36" s="330">
        <f t="shared" si="2"/>
        <v>0</v>
      </c>
      <c r="G36" s="105"/>
      <c r="H36" s="108"/>
      <c r="I36" s="1"/>
      <c r="J36" s="1"/>
    </row>
    <row r="37" spans="1:12" x14ac:dyDescent="0.25">
      <c r="A37" s="331" t="s">
        <v>111</v>
      </c>
      <c r="B37" s="332" t="s">
        <v>254</v>
      </c>
      <c r="C37" s="45"/>
      <c r="D37" s="253">
        <v>175</v>
      </c>
      <c r="E37" s="285"/>
      <c r="F37" s="330">
        <f t="shared" si="2"/>
        <v>0</v>
      </c>
      <c r="G37" s="105"/>
      <c r="H37" s="108"/>
      <c r="I37" s="1"/>
      <c r="J37" s="1"/>
    </row>
    <row r="38" spans="1:12" x14ac:dyDescent="0.25">
      <c r="A38" s="65" t="s">
        <v>21</v>
      </c>
      <c r="B38" s="70" t="s">
        <v>191</v>
      </c>
      <c r="C38" s="44"/>
      <c r="D38" s="313">
        <v>5</v>
      </c>
      <c r="E38" s="65"/>
      <c r="F38" s="296">
        <f>D38*E38</f>
        <v>0</v>
      </c>
      <c r="I38" s="1"/>
      <c r="J38" s="1"/>
    </row>
    <row r="39" spans="1:12" x14ac:dyDescent="0.25">
      <c r="A39" s="333" t="s">
        <v>22</v>
      </c>
      <c r="B39" s="333" t="s">
        <v>192</v>
      </c>
      <c r="C39" s="74"/>
      <c r="D39" s="253">
        <v>100</v>
      </c>
      <c r="E39" s="250"/>
      <c r="F39" s="286">
        <f>D39*E39</f>
        <v>0</v>
      </c>
      <c r="I39" s="1"/>
      <c r="J39" s="1"/>
    </row>
    <row r="40" spans="1:12" x14ac:dyDescent="0.25">
      <c r="A40" s="332" t="s">
        <v>23</v>
      </c>
      <c r="B40" s="334" t="s">
        <v>193</v>
      </c>
      <c r="C40" s="45"/>
      <c r="D40" s="253">
        <v>70</v>
      </c>
      <c r="E40" s="285"/>
      <c r="F40" s="330">
        <f>D40*E40</f>
        <v>0</v>
      </c>
      <c r="I40" s="1"/>
      <c r="J40" s="1"/>
    </row>
    <row r="41" spans="1:12" x14ac:dyDescent="0.25">
      <c r="A41" s="71" t="s">
        <v>24</v>
      </c>
      <c r="B41" s="42" t="s">
        <v>25</v>
      </c>
      <c r="C41" s="72"/>
      <c r="D41" s="314"/>
      <c r="E41" s="66"/>
      <c r="F41" s="282"/>
      <c r="I41" s="1"/>
      <c r="J41" s="1"/>
    </row>
    <row r="42" spans="1:12" x14ac:dyDescent="0.25">
      <c r="A42" s="284" t="s">
        <v>104</v>
      </c>
      <c r="B42" s="252" t="s">
        <v>194</v>
      </c>
      <c r="C42" s="74"/>
      <c r="D42" s="253">
        <v>150</v>
      </c>
      <c r="E42" s="285"/>
      <c r="F42" s="286">
        <f>D42*E42</f>
        <v>0</v>
      </c>
      <c r="G42" s="105"/>
      <c r="I42" s="1"/>
      <c r="J42" s="1"/>
    </row>
    <row r="43" spans="1:12" x14ac:dyDescent="0.25">
      <c r="A43" s="335" t="s">
        <v>105</v>
      </c>
      <c r="B43" s="332" t="s">
        <v>195</v>
      </c>
      <c r="C43" s="45"/>
      <c r="D43" s="253">
        <v>105</v>
      </c>
      <c r="E43" s="285"/>
      <c r="F43" s="286">
        <f>D43*E43</f>
        <v>0</v>
      </c>
      <c r="G43" s="105"/>
      <c r="I43" s="1"/>
      <c r="J43" s="1"/>
    </row>
    <row r="44" spans="1:12" x14ac:dyDescent="0.25">
      <c r="A44" t="s">
        <v>26</v>
      </c>
      <c r="C44" s="454" t="s">
        <v>27</v>
      </c>
      <c r="D44" s="455"/>
      <c r="E44" s="457"/>
      <c r="F44" s="282">
        <f>SUM(F32:F43)</f>
        <v>0</v>
      </c>
    </row>
    <row r="45" spans="1:12" x14ac:dyDescent="0.25">
      <c r="B45" s="9"/>
      <c r="F45" s="297"/>
    </row>
    <row r="46" spans="1:12" x14ac:dyDescent="0.25">
      <c r="A46" s="37" t="s">
        <v>28</v>
      </c>
      <c r="B46" s="39"/>
      <c r="C46" s="18" t="s">
        <v>9</v>
      </c>
      <c r="D46" s="19" t="s">
        <v>10</v>
      </c>
      <c r="E46" s="18" t="s">
        <v>29</v>
      </c>
      <c r="F46" s="298" t="s">
        <v>11</v>
      </c>
    </row>
    <row r="47" spans="1:12" x14ac:dyDescent="0.25">
      <c r="A47" s="63" t="s">
        <v>30</v>
      </c>
      <c r="B47" s="12" t="s">
        <v>196</v>
      </c>
      <c r="C47" s="110"/>
      <c r="D47" s="315">
        <v>50</v>
      </c>
      <c r="E47" s="12"/>
      <c r="F47" s="281">
        <f>(D47*C47)*E47</f>
        <v>0</v>
      </c>
    </row>
    <row r="48" spans="1:12" x14ac:dyDescent="0.25">
      <c r="A48" s="336" t="s">
        <v>216</v>
      </c>
      <c r="B48" s="337" t="s">
        <v>217</v>
      </c>
      <c r="C48" s="285"/>
      <c r="D48" s="306">
        <v>25</v>
      </c>
      <c r="E48" s="285"/>
      <c r="F48" s="286">
        <f>D48*E48</f>
        <v>0</v>
      </c>
    </row>
    <row r="49" spans="1:6" x14ac:dyDescent="0.25">
      <c r="A49" s="340" t="s">
        <v>31</v>
      </c>
      <c r="B49" s="341" t="s">
        <v>32</v>
      </c>
      <c r="C49" s="42"/>
      <c r="D49" s="342"/>
      <c r="E49" s="42"/>
      <c r="F49" s="343"/>
    </row>
    <row r="50" spans="1:6" x14ac:dyDescent="0.25">
      <c r="A50" s="345" t="s">
        <v>201</v>
      </c>
      <c r="B50" s="63" t="s">
        <v>197</v>
      </c>
      <c r="C50" s="11"/>
      <c r="D50" s="346">
        <v>10</v>
      </c>
      <c r="E50" s="74"/>
      <c r="F50" s="348">
        <f>C50*D50</f>
        <v>0</v>
      </c>
    </row>
    <row r="51" spans="1:6" x14ac:dyDescent="0.25">
      <c r="A51" s="345" t="s">
        <v>198</v>
      </c>
      <c r="B51" s="345" t="s">
        <v>202</v>
      </c>
      <c r="C51" s="11"/>
      <c r="D51" s="347">
        <v>25</v>
      </c>
      <c r="E51" s="44"/>
      <c r="F51" s="348">
        <f>C51*D51</f>
        <v>0</v>
      </c>
    </row>
    <row r="52" spans="1:6" x14ac:dyDescent="0.25">
      <c r="A52" s="14" t="s">
        <v>199</v>
      </c>
      <c r="B52" s="14" t="s">
        <v>200</v>
      </c>
      <c r="C52" s="11"/>
      <c r="D52" s="342">
        <v>6</v>
      </c>
      <c r="E52" s="45"/>
      <c r="F52" s="343">
        <f>C52*D52</f>
        <v>0</v>
      </c>
    </row>
    <row r="53" spans="1:6" x14ac:dyDescent="0.25">
      <c r="A53" s="339" t="s">
        <v>203</v>
      </c>
      <c r="B53" s="318" t="s">
        <v>205</v>
      </c>
      <c r="C53" s="44"/>
      <c r="D53" s="253">
        <v>1</v>
      </c>
      <c r="E53" s="249"/>
      <c r="F53" s="286">
        <f>D53*E53</f>
        <v>0</v>
      </c>
    </row>
    <row r="54" spans="1:6" x14ac:dyDescent="0.25">
      <c r="A54" s="289" t="s">
        <v>204</v>
      </c>
      <c r="B54" s="288" t="s">
        <v>206</v>
      </c>
      <c r="C54" s="45"/>
      <c r="D54" s="253">
        <v>5</v>
      </c>
      <c r="E54" s="250"/>
      <c r="F54" s="286">
        <f t="shared" ref="F54" si="3">D54*E54</f>
        <v>0</v>
      </c>
    </row>
    <row r="55" spans="1:6" x14ac:dyDescent="0.25">
      <c r="A55" s="103" t="s">
        <v>33</v>
      </c>
      <c r="B55" s="340" t="s">
        <v>34</v>
      </c>
      <c r="C55" s="11"/>
      <c r="D55" s="342">
        <v>30</v>
      </c>
      <c r="E55" s="39"/>
      <c r="F55" s="343">
        <f>C55*D55</f>
        <v>0</v>
      </c>
    </row>
    <row r="56" spans="1:6" x14ac:dyDescent="0.25">
      <c r="A56" s="338" t="s">
        <v>35</v>
      </c>
      <c r="B56" s="349" t="s">
        <v>207</v>
      </c>
      <c r="C56" s="249"/>
      <c r="D56" s="254">
        <v>4</v>
      </c>
      <c r="E56" s="249"/>
      <c r="F56" s="330">
        <f>(D56*C56)*E56</f>
        <v>0</v>
      </c>
    </row>
    <row r="57" spans="1:6" x14ac:dyDescent="0.25">
      <c r="A57" s="338" t="s">
        <v>175</v>
      </c>
      <c r="B57" s="349" t="s">
        <v>210</v>
      </c>
      <c r="C57" s="285"/>
      <c r="D57" s="253">
        <v>8</v>
      </c>
      <c r="E57" s="285"/>
      <c r="F57" s="286">
        <f>(D57*C57)*E57</f>
        <v>0</v>
      </c>
    </row>
    <row r="58" spans="1:6" x14ac:dyDescent="0.25">
      <c r="A58" s="69" t="s">
        <v>213</v>
      </c>
      <c r="B58" s="350" t="s">
        <v>209</v>
      </c>
      <c r="C58" s="11"/>
      <c r="D58" s="311">
        <v>5</v>
      </c>
      <c r="E58" s="12"/>
      <c r="F58" s="272">
        <f>(D58*C58)*E58</f>
        <v>0</v>
      </c>
    </row>
    <row r="59" spans="1:6" x14ac:dyDescent="0.25">
      <c r="A59" s="68" t="s">
        <v>208</v>
      </c>
      <c r="B59" s="351" t="s">
        <v>211</v>
      </c>
      <c r="C59" s="11"/>
      <c r="D59" s="311">
        <v>45</v>
      </c>
      <c r="E59" s="12"/>
      <c r="F59" s="281">
        <f>D59*C59*E59</f>
        <v>0</v>
      </c>
    </row>
    <row r="60" spans="1:6" x14ac:dyDescent="0.25">
      <c r="A60" s="352" t="s">
        <v>212</v>
      </c>
      <c r="B60" s="353"/>
      <c r="C60" s="454" t="s">
        <v>37</v>
      </c>
      <c r="D60" s="455"/>
      <c r="E60" s="456"/>
      <c r="F60" s="299">
        <f>SUM(F47:F59)</f>
        <v>0</v>
      </c>
    </row>
    <row r="61" spans="1:6" x14ac:dyDescent="0.25">
      <c r="A61" s="9"/>
      <c r="B61" s="9"/>
      <c r="C61" s="9"/>
      <c r="D61" s="10"/>
      <c r="E61" s="9"/>
      <c r="F61" s="297"/>
    </row>
    <row r="62" spans="1:6" x14ac:dyDescent="0.25">
      <c r="A62" s="40" t="s">
        <v>38</v>
      </c>
      <c r="B62" s="18" t="s">
        <v>39</v>
      </c>
      <c r="C62" s="18" t="s">
        <v>112</v>
      </c>
      <c r="D62" s="16" t="s">
        <v>10</v>
      </c>
      <c r="E62" s="17" t="s">
        <v>40</v>
      </c>
      <c r="F62" s="300" t="s">
        <v>11</v>
      </c>
    </row>
    <row r="63" spans="1:6" x14ac:dyDescent="0.25">
      <c r="A63" s="322" t="s">
        <v>41</v>
      </c>
      <c r="B63" s="354" t="s">
        <v>36</v>
      </c>
      <c r="C63" s="355"/>
      <c r="D63" s="356"/>
      <c r="E63" s="355"/>
      <c r="F63" s="344"/>
    </row>
    <row r="64" spans="1:6" x14ac:dyDescent="0.25">
      <c r="A64" s="14" t="s">
        <v>42</v>
      </c>
      <c r="B64" s="14" t="s">
        <v>251</v>
      </c>
      <c r="C64" s="46"/>
      <c r="D64" s="317">
        <v>35</v>
      </c>
      <c r="E64" s="13"/>
      <c r="F64" s="295">
        <f>(D64*C64)*E64</f>
        <v>0</v>
      </c>
    </row>
    <row r="65" spans="1:7" x14ac:dyDescent="0.25">
      <c r="A65" s="322" t="s">
        <v>43</v>
      </c>
      <c r="B65" s="285" t="s">
        <v>252</v>
      </c>
      <c r="C65" s="357"/>
      <c r="D65" s="358">
        <v>275</v>
      </c>
      <c r="E65" s="250"/>
      <c r="F65" s="290">
        <f>(D65*C65)*E65</f>
        <v>0</v>
      </c>
    </row>
    <row r="66" spans="1:7" x14ac:dyDescent="0.25">
      <c r="C66" s="454" t="s">
        <v>44</v>
      </c>
      <c r="D66" s="455"/>
      <c r="E66" s="457"/>
      <c r="F66" s="301">
        <f>SUM(F64:F65)</f>
        <v>0</v>
      </c>
    </row>
    <row r="67" spans="1:7" x14ac:dyDescent="0.25">
      <c r="A67" s="38" t="s">
        <v>45</v>
      </c>
      <c r="B67" s="80" t="s">
        <v>46</v>
      </c>
      <c r="C67" s="22"/>
      <c r="D67" s="23"/>
      <c r="E67" s="22"/>
      <c r="F67" s="302"/>
    </row>
    <row r="68" spans="1:7" ht="15.75" x14ac:dyDescent="0.25">
      <c r="A68" s="21"/>
      <c r="B68" s="113"/>
      <c r="C68" s="453" t="s">
        <v>118</v>
      </c>
      <c r="D68" s="453"/>
      <c r="E68" s="453"/>
      <c r="F68" s="303">
        <f>F66+F60+F44+F28</f>
        <v>0</v>
      </c>
    </row>
    <row r="69" spans="1:7" ht="15.75" x14ac:dyDescent="0.25">
      <c r="C69" s="450" t="s">
        <v>47</v>
      </c>
      <c r="D69" s="451"/>
      <c r="E69" s="452"/>
      <c r="F69" s="304">
        <f>'3 SW systems'!L64</f>
        <v>0</v>
      </c>
    </row>
    <row r="70" spans="1:7" s="75" customFormat="1" ht="15.75" x14ac:dyDescent="0.25">
      <c r="C70" s="443" t="s">
        <v>166</v>
      </c>
      <c r="D70" s="444"/>
      <c r="E70" s="445"/>
      <c r="F70" s="305">
        <f>F68+F69</f>
        <v>0</v>
      </c>
      <c r="G70" s="247"/>
    </row>
    <row r="71" spans="1:7" ht="16.5" thickBot="1" x14ac:dyDescent="0.3">
      <c r="A71" s="2"/>
      <c r="C71" s="446" t="s">
        <v>167</v>
      </c>
      <c r="D71" s="446"/>
      <c r="E71" s="446"/>
      <c r="F71" s="359">
        <f>F70*0.15</f>
        <v>0</v>
      </c>
    </row>
    <row r="72" spans="1:7" ht="16.5" thickBot="1" x14ac:dyDescent="0.3">
      <c r="A72" s="2"/>
      <c r="B72" s="360" t="s">
        <v>165</v>
      </c>
      <c r="C72" s="361"/>
      <c r="D72" s="362"/>
      <c r="E72" s="363"/>
      <c r="F72" s="364">
        <f>F70+F71</f>
        <v>0</v>
      </c>
    </row>
    <row r="73" spans="1:7" x14ac:dyDescent="0.25">
      <c r="A73" s="2"/>
      <c r="B73" s="2"/>
    </row>
    <row r="74" spans="1:7" x14ac:dyDescent="0.25">
      <c r="A74" s="2"/>
      <c r="B74" s="2"/>
    </row>
    <row r="75" spans="1:7" x14ac:dyDescent="0.25">
      <c r="A75" s="2"/>
      <c r="B75" s="2"/>
    </row>
    <row r="76" spans="1:7" x14ac:dyDescent="0.25">
      <c r="A76" s="2"/>
      <c r="B76" s="2"/>
    </row>
    <row r="77" spans="1:7" x14ac:dyDescent="0.25">
      <c r="A77" s="3"/>
      <c r="B77" s="3"/>
    </row>
    <row r="78" spans="1:7" x14ac:dyDescent="0.25">
      <c r="A78" s="3"/>
      <c r="B78" s="3"/>
    </row>
    <row r="79" spans="1:7" x14ac:dyDescent="0.25">
      <c r="A79" s="3"/>
      <c r="B79" s="3"/>
    </row>
    <row r="80" spans="1:7" x14ac:dyDescent="0.25">
      <c r="A80" s="3"/>
      <c r="B80" s="3"/>
    </row>
    <row r="81" spans="1:2" x14ac:dyDescent="0.25">
      <c r="A81" s="2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4"/>
    </row>
    <row r="85" spans="1:2" x14ac:dyDescent="0.25">
      <c r="A85" s="4"/>
      <c r="B85" s="4"/>
    </row>
    <row r="86" spans="1:2" x14ac:dyDescent="0.25">
      <c r="A86" s="4"/>
      <c r="B86" s="4"/>
    </row>
    <row r="87" spans="1:2" x14ac:dyDescent="0.25">
      <c r="A87" s="4"/>
      <c r="B87" s="4"/>
    </row>
    <row r="88" spans="1:2" x14ac:dyDescent="0.25">
      <c r="A88" s="5"/>
      <c r="B88" s="5"/>
    </row>
    <row r="89" spans="1:2" x14ac:dyDescent="0.25">
      <c r="A89" s="5"/>
      <c r="B89" s="5"/>
    </row>
    <row r="90" spans="1:2" x14ac:dyDescent="0.25">
      <c r="A90" s="5"/>
      <c r="B90" s="5"/>
    </row>
    <row r="91" spans="1:2" x14ac:dyDescent="0.25">
      <c r="A91" s="6"/>
      <c r="B91" s="5"/>
    </row>
    <row r="93" spans="1:2" ht="15.75" x14ac:dyDescent="0.25">
      <c r="A93" s="7"/>
      <c r="B93" s="8"/>
    </row>
    <row r="94" spans="1:2" ht="15.75" x14ac:dyDescent="0.25">
      <c r="A94" s="8"/>
      <c r="B94" s="8"/>
    </row>
    <row r="95" spans="1:2" ht="15.75" x14ac:dyDescent="0.25">
      <c r="A95" s="8"/>
      <c r="B95" s="8"/>
    </row>
  </sheetData>
  <mergeCells count="8">
    <mergeCell ref="C70:E70"/>
    <mergeCell ref="C71:E71"/>
    <mergeCell ref="C28:E28"/>
    <mergeCell ref="C69:E69"/>
    <mergeCell ref="C68:E68"/>
    <mergeCell ref="C60:E60"/>
    <mergeCell ref="C66:E66"/>
    <mergeCell ref="C44:E44"/>
  </mergeCells>
  <pageMargins left="0.25" right="0.24" top="0.75" bottom="0.75" header="0.3" footer="0.3"/>
  <pageSetup scale="63" orientation="portrait" horizontalDpi="4294967293" verticalDpi="4294967293" r:id="rId1"/>
  <headerFooter>
    <oddHeader xml:space="preserve">&amp;Lv 2019.10.01&amp;C&amp;"-,Bold"&amp;12~Rates subject to annual review~
&amp;R  </oddHeader>
    <oddFooter xml:space="preserve">&amp;L&amp;UTo claim tax exemption&amp;U provide State of Florida tax exemption certificate (DR14)
Billing address must match certificate
&amp;R&amp;UCancellation Policy:&amp;U Thirty (30) day advance notice required. Full charges  if cancelled without 30 day notice
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EB3F8-B74C-4B3E-8218-701A01D6B6F1}">
  <sheetPr>
    <pageSetUpPr fitToPage="1"/>
  </sheetPr>
  <dimension ref="A1:N64"/>
  <sheetViews>
    <sheetView view="pageLayout" zoomScale="90" zoomScaleNormal="100" zoomScalePageLayoutView="90" workbookViewId="0">
      <selection activeCell="K63" sqref="K63"/>
    </sheetView>
  </sheetViews>
  <sheetFormatPr defaultColWidth="8.85546875" defaultRowHeight="18.75" x14ac:dyDescent="0.3"/>
  <cols>
    <col min="1" max="1" width="68.42578125" customWidth="1"/>
    <col min="2" max="2" width="14.85546875" bestFit="1" customWidth="1"/>
    <col min="3" max="3" width="19.85546875" bestFit="1" customWidth="1"/>
    <col min="4" max="4" width="17.7109375" customWidth="1"/>
    <col min="5" max="6" width="12.42578125" customWidth="1"/>
    <col min="8" max="8" width="10" customWidth="1"/>
    <col min="9" max="9" width="10" style="191" customWidth="1"/>
    <col min="10" max="10" width="10" customWidth="1"/>
    <col min="11" max="11" width="10" style="191" customWidth="1"/>
    <col min="12" max="12" width="12.7109375" style="228" bestFit="1" customWidth="1"/>
  </cols>
  <sheetData>
    <row r="1" spans="1:14" ht="22.5" x14ac:dyDescent="0.35">
      <c r="A1" s="75" t="s">
        <v>151</v>
      </c>
      <c r="B1" s="34" t="s">
        <v>48</v>
      </c>
      <c r="C1" s="20"/>
      <c r="E1" s="90"/>
      <c r="F1" s="90"/>
      <c r="G1" s="84"/>
      <c r="H1" s="129"/>
      <c r="I1" s="182"/>
      <c r="J1" s="55" t="s">
        <v>2</v>
      </c>
      <c r="K1" s="198" t="s">
        <v>3</v>
      </c>
      <c r="L1" s="220"/>
    </row>
    <row r="2" spans="1:14" s="75" customFormat="1" ht="19.5" thickBot="1" x14ac:dyDescent="0.35">
      <c r="A2" s="158" t="s">
        <v>6</v>
      </c>
      <c r="B2" s="159">
        <f>'Facility Use'!B3</f>
        <v>0</v>
      </c>
      <c r="C2" s="160"/>
      <c r="D2" s="159"/>
      <c r="E2" s="161"/>
      <c r="F2" s="162"/>
      <c r="G2" s="163"/>
      <c r="H2" s="164"/>
      <c r="I2" s="183"/>
      <c r="J2" s="165" t="s">
        <v>4</v>
      </c>
      <c r="K2" s="199" t="s">
        <v>5</v>
      </c>
      <c r="L2" s="220"/>
    </row>
    <row r="3" spans="1:14" s="75" customFormat="1" x14ac:dyDescent="0.3">
      <c r="A3" s="158" t="s">
        <v>7</v>
      </c>
      <c r="B3" s="159">
        <f>'Facility Use'!B4</f>
        <v>0</v>
      </c>
      <c r="C3" s="160"/>
      <c r="D3" s="159"/>
      <c r="E3" s="161"/>
      <c r="G3" s="167"/>
      <c r="H3" s="167"/>
      <c r="I3" s="184"/>
      <c r="J3" s="167"/>
      <c r="K3" s="200"/>
      <c r="L3" s="220"/>
    </row>
    <row r="4" spans="1:14" s="75" customFormat="1" ht="19.5" thickBot="1" x14ac:dyDescent="0.35">
      <c r="A4" s="229" t="s">
        <v>149</v>
      </c>
      <c r="B4" s="75">
        <f>'Facility Use'!B5</f>
        <v>0</v>
      </c>
      <c r="C4" s="167"/>
      <c r="E4" s="162"/>
      <c r="F4" s="166" t="s">
        <v>120</v>
      </c>
      <c r="G4" s="167"/>
      <c r="H4" s="167"/>
      <c r="I4" s="184"/>
      <c r="J4" s="167"/>
      <c r="K4" s="200"/>
      <c r="L4" s="220"/>
    </row>
    <row r="5" spans="1:14" s="75" customFormat="1" ht="19.5" thickBot="1" x14ac:dyDescent="0.35">
      <c r="A5" s="81" t="s">
        <v>150</v>
      </c>
      <c r="B5" s="82"/>
      <c r="C5" s="83"/>
      <c r="D5" s="25" t="s">
        <v>49</v>
      </c>
      <c r="E5" s="130" t="s">
        <v>99</v>
      </c>
      <c r="F5" s="111" t="s">
        <v>101</v>
      </c>
      <c r="G5" s="136" t="s">
        <v>9</v>
      </c>
      <c r="H5" s="141" t="s">
        <v>133</v>
      </c>
      <c r="I5" s="185" t="s">
        <v>132</v>
      </c>
      <c r="J5" s="141" t="s">
        <v>134</v>
      </c>
      <c r="K5" s="201" t="s">
        <v>132</v>
      </c>
      <c r="L5" s="221" t="s">
        <v>143</v>
      </c>
    </row>
    <row r="6" spans="1:14" x14ac:dyDescent="0.3">
      <c r="A6" s="365" t="s">
        <v>214</v>
      </c>
      <c r="B6" s="366"/>
      <c r="C6" s="367"/>
      <c r="D6" s="368">
        <v>2</v>
      </c>
      <c r="E6" s="369">
        <v>15</v>
      </c>
      <c r="F6" s="369">
        <f>E6*30*0.8</f>
        <v>360</v>
      </c>
      <c r="G6" s="370"/>
      <c r="H6" s="371"/>
      <c r="I6" s="372">
        <f>E6*G6*H6</f>
        <v>0</v>
      </c>
      <c r="J6" s="371"/>
      <c r="K6" s="373">
        <f>F6*G6*J6</f>
        <v>0</v>
      </c>
      <c r="L6" s="222"/>
    </row>
    <row r="7" spans="1:14" ht="19.5" x14ac:dyDescent="0.35">
      <c r="A7" s="54" t="s">
        <v>51</v>
      </c>
      <c r="B7" s="30"/>
      <c r="C7" s="31"/>
      <c r="D7" s="60" t="s">
        <v>127</v>
      </c>
      <c r="E7" s="122">
        <v>12</v>
      </c>
      <c r="F7" s="122">
        <f>E7*30*0.8</f>
        <v>288</v>
      </c>
      <c r="G7" s="140"/>
      <c r="H7" s="139"/>
      <c r="I7" s="194">
        <f>E7*G7*H7</f>
        <v>0</v>
      </c>
      <c r="J7" s="139"/>
      <c r="K7" s="202">
        <f>F7*G7*J7</f>
        <v>0</v>
      </c>
      <c r="L7" s="222"/>
    </row>
    <row r="8" spans="1:14" x14ac:dyDescent="0.3">
      <c r="A8" s="374" t="s">
        <v>215</v>
      </c>
      <c r="B8" s="366"/>
      <c r="C8" s="367"/>
      <c r="D8" s="368" t="s">
        <v>52</v>
      </c>
      <c r="E8" s="462">
        <v>50</v>
      </c>
      <c r="F8" s="462"/>
      <c r="G8" s="370"/>
      <c r="H8" s="156"/>
      <c r="I8" s="186"/>
      <c r="J8" s="152"/>
      <c r="K8" s="375">
        <f>E8*G8</f>
        <v>0</v>
      </c>
      <c r="L8" s="222"/>
    </row>
    <row r="9" spans="1:14" x14ac:dyDescent="0.3">
      <c r="A9" s="54" t="s">
        <v>128</v>
      </c>
      <c r="B9" s="30"/>
      <c r="C9" s="31"/>
      <c r="D9" s="100" t="s">
        <v>127</v>
      </c>
      <c r="E9" s="465">
        <v>30</v>
      </c>
      <c r="F9" s="465"/>
      <c r="G9" s="140"/>
      <c r="H9" s="177"/>
      <c r="I9" s="216"/>
      <c r="J9" s="219"/>
      <c r="K9" s="212">
        <f>E9*G9</f>
        <v>0</v>
      </c>
      <c r="L9" s="222"/>
    </row>
    <row r="10" spans="1:14" ht="19.5" thickBot="1" x14ac:dyDescent="0.35">
      <c r="A10" s="376" t="s">
        <v>119</v>
      </c>
      <c r="B10" s="377"/>
      <c r="C10" s="378"/>
      <c r="D10" s="379" t="s">
        <v>226</v>
      </c>
      <c r="E10" s="463">
        <v>0.5</v>
      </c>
      <c r="F10" s="464"/>
      <c r="G10" s="380"/>
      <c r="H10" s="157"/>
      <c r="I10" s="217"/>
      <c r="J10" s="381"/>
      <c r="K10" s="263">
        <f>E10*G10</f>
        <v>0</v>
      </c>
      <c r="L10" s="222"/>
    </row>
    <row r="11" spans="1:14" s="75" customFormat="1" ht="19.5" thickBot="1" x14ac:dyDescent="0.35">
      <c r="A11" s="133" t="s">
        <v>220</v>
      </c>
      <c r="B11" s="76"/>
      <c r="C11" s="77"/>
      <c r="D11" s="77"/>
      <c r="E11" s="460" t="s">
        <v>53</v>
      </c>
      <c r="F11" s="461"/>
      <c r="G11" s="169"/>
      <c r="H11" s="213"/>
      <c r="I11" s="214">
        <f>SUM(I6:I10)</f>
        <v>0</v>
      </c>
      <c r="J11" s="215"/>
      <c r="K11" s="218">
        <f>SUM(K6:K10)</f>
        <v>0</v>
      </c>
      <c r="L11" s="223">
        <f>I11+K11</f>
        <v>0</v>
      </c>
    </row>
    <row r="12" spans="1:14" ht="19.5" thickBot="1" x14ac:dyDescent="0.35">
      <c r="A12" s="125" t="s">
        <v>125</v>
      </c>
      <c r="B12" s="124"/>
      <c r="C12" s="24"/>
      <c r="D12" s="24"/>
      <c r="E12" s="134"/>
      <c r="F12" s="91"/>
      <c r="G12" s="24"/>
      <c r="H12" s="24"/>
      <c r="I12" s="188"/>
      <c r="J12" s="31"/>
      <c r="K12" s="204"/>
      <c r="L12" s="222"/>
    </row>
    <row r="13" spans="1:14" x14ac:dyDescent="0.3">
      <c r="A13" s="128" t="s">
        <v>54</v>
      </c>
      <c r="B13" s="25" t="s">
        <v>55</v>
      </c>
      <c r="C13" s="25" t="s">
        <v>56</v>
      </c>
      <c r="D13" s="25" t="s">
        <v>49</v>
      </c>
      <c r="E13" s="120" t="s">
        <v>100</v>
      </c>
      <c r="F13" s="120" t="s">
        <v>101</v>
      </c>
      <c r="G13" s="142" t="s">
        <v>9</v>
      </c>
      <c r="H13" s="141" t="s">
        <v>133</v>
      </c>
      <c r="I13" s="185" t="s">
        <v>132</v>
      </c>
      <c r="J13" s="174" t="s">
        <v>134</v>
      </c>
      <c r="K13" s="201" t="s">
        <v>132</v>
      </c>
      <c r="L13" s="224"/>
    </row>
    <row r="14" spans="1:14" x14ac:dyDescent="0.3">
      <c r="A14" s="382" t="s">
        <v>129</v>
      </c>
      <c r="B14" s="383" t="s">
        <v>57</v>
      </c>
      <c r="C14" s="384" t="s">
        <v>58</v>
      </c>
      <c r="D14" s="384" t="s">
        <v>116</v>
      </c>
      <c r="E14" s="458">
        <v>15</v>
      </c>
      <c r="F14" s="458">
        <f>E14*30*0.8</f>
        <v>360</v>
      </c>
      <c r="G14" s="387"/>
      <c r="H14" s="388"/>
      <c r="I14" s="389">
        <f>E14*G14*H14</f>
        <v>0</v>
      </c>
      <c r="J14" s="390"/>
      <c r="K14" s="373">
        <f>F14*G14*J14</f>
        <v>0</v>
      </c>
      <c r="L14" s="222"/>
    </row>
    <row r="15" spans="1:14" x14ac:dyDescent="0.3">
      <c r="A15" s="54" t="s">
        <v>113</v>
      </c>
      <c r="B15" s="78" t="s">
        <v>59</v>
      </c>
      <c r="C15" s="60" t="s">
        <v>60</v>
      </c>
      <c r="D15" s="60">
        <v>5</v>
      </c>
      <c r="E15" s="459"/>
      <c r="F15" s="459"/>
      <c r="G15" s="143"/>
      <c r="H15" s="144"/>
      <c r="I15" s="189">
        <f>E14*G15*H15</f>
        <v>0</v>
      </c>
      <c r="J15" s="32"/>
      <c r="K15" s="202">
        <f>F14*G15*J15</f>
        <v>0</v>
      </c>
      <c r="L15" s="222"/>
      <c r="M15" s="1"/>
    </row>
    <row r="16" spans="1:14" x14ac:dyDescent="0.3">
      <c r="A16" s="374" t="s">
        <v>114</v>
      </c>
      <c r="B16" s="385" t="s">
        <v>61</v>
      </c>
      <c r="C16" s="368" t="s">
        <v>62</v>
      </c>
      <c r="D16" s="368">
        <v>4</v>
      </c>
      <c r="E16" s="459"/>
      <c r="F16" s="459"/>
      <c r="G16" s="387"/>
      <c r="H16" s="388"/>
      <c r="I16" s="389">
        <f>E14*G16*H16</f>
        <v>0</v>
      </c>
      <c r="J16" s="390"/>
      <c r="K16" s="373">
        <f>F14*G16*J16</f>
        <v>0</v>
      </c>
      <c r="L16" s="222"/>
      <c r="M16" s="1"/>
      <c r="N16" s="1"/>
    </row>
    <row r="17" spans="1:14" x14ac:dyDescent="0.3">
      <c r="A17" s="54" t="s">
        <v>124</v>
      </c>
      <c r="B17" s="35" t="s">
        <v>63</v>
      </c>
      <c r="C17" s="60" t="s">
        <v>58</v>
      </c>
      <c r="D17" s="60">
        <v>6</v>
      </c>
      <c r="E17" s="119">
        <v>17</v>
      </c>
      <c r="F17" s="123">
        <f>E17*30*0.8</f>
        <v>408</v>
      </c>
      <c r="G17" s="143"/>
      <c r="H17" s="144"/>
      <c r="I17" s="189">
        <f>E17*G17*H17</f>
        <v>0</v>
      </c>
      <c r="J17" s="32"/>
      <c r="K17" s="202">
        <f>F17*G17*J17</f>
        <v>0</v>
      </c>
      <c r="L17" s="222"/>
      <c r="M17" s="1"/>
      <c r="N17" s="1"/>
    </row>
    <row r="18" spans="1:14" x14ac:dyDescent="0.3">
      <c r="A18" s="374" t="s">
        <v>92</v>
      </c>
      <c r="B18" s="386" t="s">
        <v>94</v>
      </c>
      <c r="C18" s="368" t="s">
        <v>64</v>
      </c>
      <c r="D18" s="368">
        <v>2</v>
      </c>
      <c r="E18" s="369">
        <v>21</v>
      </c>
      <c r="F18" s="369">
        <f>E18*30*0.8</f>
        <v>504</v>
      </c>
      <c r="G18" s="387"/>
      <c r="H18" s="388"/>
      <c r="I18" s="389">
        <f>E18*G18*H18</f>
        <v>0</v>
      </c>
      <c r="J18" s="390"/>
      <c r="K18" s="373">
        <f>F18*G18*J18</f>
        <v>0</v>
      </c>
      <c r="L18" s="222"/>
      <c r="N18" s="1"/>
    </row>
    <row r="19" spans="1:14" ht="19.5" thickBot="1" x14ac:dyDescent="0.35">
      <c r="A19" s="115" t="s">
        <v>65</v>
      </c>
      <c r="B19" s="99" t="s">
        <v>93</v>
      </c>
      <c r="C19" s="29" t="s">
        <v>85</v>
      </c>
      <c r="D19" s="29">
        <v>2</v>
      </c>
      <c r="E19" s="135">
        <v>42</v>
      </c>
      <c r="F19" s="135">
        <f>E19*30*0.8</f>
        <v>1008</v>
      </c>
      <c r="G19" s="143"/>
      <c r="H19" s="145"/>
      <c r="I19" s="190">
        <f>E19*G19*H19</f>
        <v>0</v>
      </c>
      <c r="J19" s="171"/>
      <c r="K19" s="205">
        <f>F19*G19*J19</f>
        <v>0</v>
      </c>
      <c r="L19" s="222"/>
    </row>
    <row r="20" spans="1:14" ht="19.5" thickBot="1" x14ac:dyDescent="0.35">
      <c r="A20" s="26"/>
      <c r="B20" s="28"/>
      <c r="C20" s="47"/>
      <c r="D20" s="47"/>
      <c r="E20" s="460" t="s">
        <v>135</v>
      </c>
      <c r="F20" s="461"/>
      <c r="G20" s="169"/>
      <c r="H20" s="172"/>
      <c r="I20" s="187">
        <f>SUM(I14:I19)</f>
        <v>0</v>
      </c>
      <c r="J20" s="170"/>
      <c r="K20" s="203">
        <f>SUM(K14:K19)</f>
        <v>0</v>
      </c>
      <c r="L20" s="223">
        <f>I20+K20</f>
        <v>0</v>
      </c>
    </row>
    <row r="21" spans="1:14" ht="19.5" thickBot="1" x14ac:dyDescent="0.35">
      <c r="A21" s="125" t="s">
        <v>126</v>
      </c>
      <c r="C21" s="79"/>
      <c r="D21" s="235" t="s">
        <v>234</v>
      </c>
      <c r="L21" s="225"/>
    </row>
    <row r="22" spans="1:14" x14ac:dyDescent="0.3">
      <c r="A22" s="92" t="s">
        <v>54</v>
      </c>
      <c r="B22" s="93" t="s">
        <v>55</v>
      </c>
      <c r="C22" s="94" t="s">
        <v>56</v>
      </c>
      <c r="D22" s="231" t="s">
        <v>49</v>
      </c>
      <c r="E22" s="120" t="s">
        <v>100</v>
      </c>
      <c r="F22" s="120" t="s">
        <v>101</v>
      </c>
      <c r="G22" s="142" t="s">
        <v>9</v>
      </c>
      <c r="H22" s="141" t="s">
        <v>133</v>
      </c>
      <c r="I22" s="185" t="s">
        <v>132</v>
      </c>
      <c r="J22" s="141" t="s">
        <v>134</v>
      </c>
      <c r="K22" s="201" t="s">
        <v>132</v>
      </c>
      <c r="L22" s="224"/>
    </row>
    <row r="23" spans="1:14" x14ac:dyDescent="0.3">
      <c r="A23" s="382" t="s">
        <v>136</v>
      </c>
      <c r="B23" s="391" t="s">
        <v>67</v>
      </c>
      <c r="C23" s="392" t="s">
        <v>68</v>
      </c>
      <c r="D23" s="393">
        <v>6</v>
      </c>
      <c r="E23" s="472">
        <v>15</v>
      </c>
      <c r="F23" s="459">
        <f>E23*30*0.8</f>
        <v>360</v>
      </c>
      <c r="G23" s="399"/>
      <c r="H23" s="371"/>
      <c r="I23" s="389">
        <f>E23*G23*H23</f>
        <v>0</v>
      </c>
      <c r="J23" s="371"/>
      <c r="K23" s="373">
        <f>F23*G23*J23</f>
        <v>0</v>
      </c>
      <c r="L23" s="222"/>
    </row>
    <row r="24" spans="1:14" x14ac:dyDescent="0.3">
      <c r="A24" s="54" t="s">
        <v>130</v>
      </c>
      <c r="B24" s="95" t="s">
        <v>156</v>
      </c>
      <c r="C24" s="47" t="s">
        <v>60</v>
      </c>
      <c r="D24" s="232">
        <v>8</v>
      </c>
      <c r="E24" s="472"/>
      <c r="F24" s="459"/>
      <c r="G24" s="101"/>
      <c r="H24" s="138"/>
      <c r="I24" s="189">
        <f>E23*G24*H24</f>
        <v>0</v>
      </c>
      <c r="J24" s="138"/>
      <c r="K24" s="202">
        <f>F24*G24*J24</f>
        <v>0</v>
      </c>
      <c r="L24" s="222"/>
    </row>
    <row r="25" spans="1:14" x14ac:dyDescent="0.3">
      <c r="A25" s="374" t="s">
        <v>137</v>
      </c>
      <c r="B25" s="394" t="s">
        <v>80</v>
      </c>
      <c r="C25" s="395" t="s">
        <v>62</v>
      </c>
      <c r="D25" s="396">
        <v>6</v>
      </c>
      <c r="E25" s="472"/>
      <c r="F25" s="459"/>
      <c r="G25" s="399"/>
      <c r="H25" s="371"/>
      <c r="I25" s="389">
        <f>E23*G25*H25</f>
        <v>0</v>
      </c>
      <c r="J25" s="371"/>
      <c r="K25" s="373">
        <f>F23*G25*J25</f>
        <v>0</v>
      </c>
      <c r="L25" s="222"/>
      <c r="M25" s="146"/>
    </row>
    <row r="26" spans="1:14" x14ac:dyDescent="0.3">
      <c r="A26" s="54" t="s">
        <v>138</v>
      </c>
      <c r="B26" s="95" t="s">
        <v>83</v>
      </c>
      <c r="C26" s="47" t="s">
        <v>58</v>
      </c>
      <c r="D26" s="232">
        <v>1</v>
      </c>
      <c r="E26" s="472"/>
      <c r="F26" s="459"/>
      <c r="G26" s="101"/>
      <c r="H26" s="138"/>
      <c r="I26" s="189">
        <f>E23*G26*H26</f>
        <v>0</v>
      </c>
      <c r="J26" s="138"/>
      <c r="K26" s="202">
        <f>F23*G26*J26</f>
        <v>0</v>
      </c>
      <c r="L26" s="222"/>
    </row>
    <row r="27" spans="1:14" x14ac:dyDescent="0.3">
      <c r="A27" s="374" t="s">
        <v>139</v>
      </c>
      <c r="B27" s="394" t="s">
        <v>81</v>
      </c>
      <c r="C27" s="395" t="s">
        <v>82</v>
      </c>
      <c r="D27" s="396">
        <v>4</v>
      </c>
      <c r="E27" s="472"/>
      <c r="F27" s="459"/>
      <c r="G27" s="399"/>
      <c r="H27" s="371"/>
      <c r="I27" s="389">
        <f>E23*G27*H27</f>
        <v>0</v>
      </c>
      <c r="J27" s="371"/>
      <c r="K27" s="373">
        <f>F23*G27*J27</f>
        <v>0</v>
      </c>
      <c r="L27" s="222"/>
    </row>
    <row r="28" spans="1:14" x14ac:dyDescent="0.3">
      <c r="A28" s="54" t="s">
        <v>140</v>
      </c>
      <c r="B28" s="95" t="s">
        <v>84</v>
      </c>
      <c r="C28" s="47" t="s">
        <v>58</v>
      </c>
      <c r="D28" s="232">
        <v>4</v>
      </c>
      <c r="E28" s="473"/>
      <c r="F28" s="471"/>
      <c r="G28" s="101"/>
      <c r="H28" s="138"/>
      <c r="I28" s="189">
        <f>E23*G28*H28</f>
        <v>0</v>
      </c>
      <c r="J28" s="138"/>
      <c r="K28" s="202">
        <f>F23*G28*J28</f>
        <v>0</v>
      </c>
      <c r="L28" s="222"/>
    </row>
    <row r="29" spans="1:14" x14ac:dyDescent="0.3">
      <c r="A29" s="374" t="s">
        <v>157</v>
      </c>
      <c r="B29" s="394" t="s">
        <v>155</v>
      </c>
      <c r="C29" s="395" t="s">
        <v>60</v>
      </c>
      <c r="D29" s="396">
        <v>18</v>
      </c>
      <c r="E29" s="474">
        <v>17</v>
      </c>
      <c r="F29" s="458">
        <f>E29*30*0.8</f>
        <v>408</v>
      </c>
      <c r="G29" s="399"/>
      <c r="H29" s="371"/>
      <c r="I29" s="389">
        <f>E29*G29*H29</f>
        <v>0</v>
      </c>
      <c r="J29" s="371"/>
      <c r="K29" s="373">
        <f>F29*G29*J29</f>
        <v>0</v>
      </c>
      <c r="L29" s="222"/>
    </row>
    <row r="30" spans="1:14" x14ac:dyDescent="0.3">
      <c r="A30" s="54" t="s">
        <v>124</v>
      </c>
      <c r="B30" s="35" t="s">
        <v>63</v>
      </c>
      <c r="C30" s="31" t="s">
        <v>58</v>
      </c>
      <c r="D30" s="280">
        <v>6</v>
      </c>
      <c r="E30" s="473"/>
      <c r="F30" s="471"/>
      <c r="G30" s="101"/>
      <c r="H30" s="138"/>
      <c r="I30" s="189">
        <f>E29*G30*H30</f>
        <v>0</v>
      </c>
      <c r="J30" s="138"/>
      <c r="K30" s="202">
        <f>F29*G30*J30</f>
        <v>0</v>
      </c>
      <c r="L30" s="222"/>
      <c r="M30" s="1"/>
      <c r="N30" s="1"/>
    </row>
    <row r="31" spans="1:14" x14ac:dyDescent="0.3">
      <c r="A31" s="374" t="s">
        <v>92</v>
      </c>
      <c r="B31" s="386" t="s">
        <v>94</v>
      </c>
      <c r="C31" s="367" t="s">
        <v>64</v>
      </c>
      <c r="D31" s="397">
        <v>2</v>
      </c>
      <c r="E31" s="398">
        <v>21</v>
      </c>
      <c r="F31" s="369">
        <f>E31*30*0.8</f>
        <v>504</v>
      </c>
      <c r="G31" s="399"/>
      <c r="H31" s="371"/>
      <c r="I31" s="389">
        <f>E31*G31*H31</f>
        <v>0</v>
      </c>
      <c r="J31" s="371"/>
      <c r="K31" s="373">
        <f>F31*G31*J31</f>
        <v>0</v>
      </c>
      <c r="L31" s="222"/>
      <c r="N31" s="1"/>
    </row>
    <row r="32" spans="1:14" x14ac:dyDescent="0.3">
      <c r="A32" s="54" t="s">
        <v>65</v>
      </c>
      <c r="B32" s="95" t="s">
        <v>93</v>
      </c>
      <c r="C32" s="47" t="s">
        <v>85</v>
      </c>
      <c r="D32" s="232">
        <v>2</v>
      </c>
      <c r="E32" s="474">
        <v>42</v>
      </c>
      <c r="F32" s="458">
        <f>E32*30*0.8</f>
        <v>1008</v>
      </c>
      <c r="G32" s="101"/>
      <c r="H32" s="138"/>
      <c r="I32" s="189">
        <f>E32*G32*H32</f>
        <v>0</v>
      </c>
      <c r="J32" s="138"/>
      <c r="K32" s="202">
        <f>F32*G32*J32</f>
        <v>0</v>
      </c>
      <c r="L32" s="222"/>
    </row>
    <row r="33" spans="1:12" x14ac:dyDescent="0.3">
      <c r="A33" s="374" t="s">
        <v>115</v>
      </c>
      <c r="B33" s="386" t="s">
        <v>95</v>
      </c>
      <c r="C33" s="367" t="s">
        <v>66</v>
      </c>
      <c r="D33" s="397">
        <v>1</v>
      </c>
      <c r="E33" s="472"/>
      <c r="F33" s="459"/>
      <c r="G33" s="399"/>
      <c r="H33" s="371"/>
      <c r="I33" s="389">
        <f>E32*G33*H33</f>
        <v>0</v>
      </c>
      <c r="J33" s="371"/>
      <c r="K33" s="373">
        <f>F32*G33*J33</f>
        <v>0</v>
      </c>
      <c r="L33" s="222"/>
    </row>
    <row r="34" spans="1:12" x14ac:dyDescent="0.3">
      <c r="A34" s="154" t="s">
        <v>141</v>
      </c>
      <c r="B34" s="99" t="s">
        <v>86</v>
      </c>
      <c r="C34" s="132" t="s">
        <v>87</v>
      </c>
      <c r="D34" s="234">
        <v>1</v>
      </c>
      <c r="E34" s="153">
        <v>50</v>
      </c>
      <c r="F34" s="121">
        <f>E34*30*0.8</f>
        <v>1200</v>
      </c>
      <c r="G34" s="101"/>
      <c r="H34" s="138"/>
      <c r="I34" s="189">
        <f>E34*G34*H34</f>
        <v>0</v>
      </c>
      <c r="J34" s="138"/>
      <c r="K34" s="202">
        <f>F34*G34*J34</f>
        <v>0</v>
      </c>
      <c r="L34" s="222"/>
    </row>
    <row r="35" spans="1:12" x14ac:dyDescent="0.3">
      <c r="A35" s="466" t="s">
        <v>153</v>
      </c>
      <c r="B35" s="467"/>
      <c r="C35" s="155"/>
      <c r="D35" s="233"/>
      <c r="G35" s="96"/>
      <c r="H35" s="151"/>
      <c r="I35" s="192"/>
      <c r="J35" s="151"/>
      <c r="K35" s="206"/>
      <c r="L35" s="222"/>
    </row>
    <row r="36" spans="1:12" x14ac:dyDescent="0.3">
      <c r="A36" s="400" t="s">
        <v>144</v>
      </c>
      <c r="B36" s="391" t="s">
        <v>76</v>
      </c>
      <c r="C36" s="401" t="s">
        <v>77</v>
      </c>
      <c r="D36" s="393">
        <v>10</v>
      </c>
      <c r="E36" s="468">
        <v>10</v>
      </c>
      <c r="F36" s="458">
        <f>E36*30*0.8</f>
        <v>240</v>
      </c>
      <c r="G36" s="370"/>
      <c r="H36" s="371"/>
      <c r="I36" s="372">
        <f>E36*H36</f>
        <v>0</v>
      </c>
      <c r="J36" s="371"/>
      <c r="K36" s="373">
        <f>F36*J36</f>
        <v>0</v>
      </c>
      <c r="L36" s="222"/>
    </row>
    <row r="37" spans="1:12" x14ac:dyDescent="0.3">
      <c r="A37" s="35" t="s">
        <v>145</v>
      </c>
      <c r="B37" s="95" t="s">
        <v>78</v>
      </c>
      <c r="C37" s="89" t="s">
        <v>60</v>
      </c>
      <c r="D37" s="232">
        <v>8</v>
      </c>
      <c r="E37" s="469"/>
      <c r="F37" s="459"/>
      <c r="G37" s="131"/>
      <c r="H37" s="138"/>
      <c r="I37" s="193">
        <f>E36*H37</f>
        <v>0</v>
      </c>
      <c r="J37" s="138"/>
      <c r="K37" s="202">
        <f>F36*J37</f>
        <v>0</v>
      </c>
      <c r="L37" s="222"/>
    </row>
    <row r="38" spans="1:12" x14ac:dyDescent="0.3">
      <c r="A38" s="386" t="s">
        <v>146</v>
      </c>
      <c r="B38" s="394" t="s">
        <v>79</v>
      </c>
      <c r="C38" s="402" t="s">
        <v>68</v>
      </c>
      <c r="D38" s="396">
        <v>6</v>
      </c>
      <c r="E38" s="469"/>
      <c r="F38" s="459"/>
      <c r="G38" s="131"/>
      <c r="H38" s="371"/>
      <c r="I38" s="372">
        <f>E36*H38</f>
        <v>0</v>
      </c>
      <c r="J38" s="371"/>
      <c r="K38" s="373">
        <f>F36*J38</f>
        <v>0</v>
      </c>
      <c r="L38" s="222"/>
    </row>
    <row r="39" spans="1:12" ht="19.5" thickBot="1" x14ac:dyDescent="0.35">
      <c r="A39" s="36" t="s">
        <v>147</v>
      </c>
      <c r="B39" s="99" t="s">
        <v>79</v>
      </c>
      <c r="C39" s="29" t="s">
        <v>68</v>
      </c>
      <c r="D39" s="234">
        <v>12</v>
      </c>
      <c r="E39" s="470"/>
      <c r="F39" s="471"/>
      <c r="G39" s="140"/>
      <c r="H39" s="139"/>
      <c r="I39" s="194">
        <f>E36*G39*H39</f>
        <v>0</v>
      </c>
      <c r="J39" s="139"/>
      <c r="K39" s="207">
        <f>F36*G39*J39</f>
        <v>0</v>
      </c>
      <c r="L39" s="222"/>
    </row>
    <row r="40" spans="1:12" ht="19.5" thickBot="1" x14ac:dyDescent="0.35">
      <c r="A40" s="26"/>
      <c r="B40" s="28"/>
      <c r="C40" s="31"/>
      <c r="D40" s="47"/>
      <c r="E40" s="475" t="s">
        <v>142</v>
      </c>
      <c r="F40" s="476"/>
      <c r="G40" s="168"/>
      <c r="H40" s="173"/>
      <c r="I40" s="195">
        <f>SUM(I23:I39)</f>
        <v>0</v>
      </c>
      <c r="J40" s="173"/>
      <c r="K40" s="208">
        <f>SUM(K23:K39)</f>
        <v>0</v>
      </c>
      <c r="L40" s="223">
        <f>I40+K40</f>
        <v>0</v>
      </c>
    </row>
    <row r="41" spans="1:12" ht="19.5" thickBot="1" x14ac:dyDescent="0.35">
      <c r="A41" s="236" t="s">
        <v>233</v>
      </c>
      <c r="L41" s="225"/>
    </row>
    <row r="42" spans="1:12" x14ac:dyDescent="0.3">
      <c r="A42" s="92" t="s">
        <v>54</v>
      </c>
      <c r="B42" s="93" t="s">
        <v>55</v>
      </c>
      <c r="C42" s="93" t="s">
        <v>56</v>
      </c>
      <c r="D42" s="93" t="s">
        <v>49</v>
      </c>
      <c r="E42" s="120" t="s">
        <v>100</v>
      </c>
      <c r="F42" s="120" t="s">
        <v>101</v>
      </c>
      <c r="G42" s="142" t="s">
        <v>9</v>
      </c>
      <c r="H42" s="141" t="s">
        <v>133</v>
      </c>
      <c r="I42" s="185" t="s">
        <v>132</v>
      </c>
      <c r="J42" s="137" t="s">
        <v>134</v>
      </c>
      <c r="K42" s="209" t="s">
        <v>132</v>
      </c>
      <c r="L42" s="224"/>
    </row>
    <row r="43" spans="1:12" x14ac:dyDescent="0.3">
      <c r="A43" s="54" t="s">
        <v>157</v>
      </c>
      <c r="B43" s="126" t="s">
        <v>155</v>
      </c>
      <c r="C43" s="89" t="s">
        <v>60</v>
      </c>
      <c r="D43" s="116">
        <v>12</v>
      </c>
      <c r="E43" s="324">
        <v>17</v>
      </c>
      <c r="F43" s="324">
        <f>E43*30*0.8</f>
        <v>408</v>
      </c>
      <c r="G43" s="101"/>
      <c r="H43" s="138"/>
      <c r="I43" s="193">
        <f>E43*G43*H43</f>
        <v>0</v>
      </c>
      <c r="J43" s="138"/>
      <c r="K43" s="202">
        <f>F43*G43*J43</f>
        <v>0</v>
      </c>
      <c r="L43" s="222"/>
    </row>
    <row r="44" spans="1:12" ht="19.5" thickBot="1" x14ac:dyDescent="0.35">
      <c r="A44" s="403" t="s">
        <v>130</v>
      </c>
      <c r="B44" s="404" t="s">
        <v>156</v>
      </c>
      <c r="C44" s="405" t="s">
        <v>60</v>
      </c>
      <c r="D44" s="406" t="s">
        <v>131</v>
      </c>
      <c r="E44" s="407">
        <v>15</v>
      </c>
      <c r="F44" s="407">
        <f>E44*30*0.8</f>
        <v>360</v>
      </c>
      <c r="G44" s="408"/>
      <c r="H44" s="409"/>
      <c r="I44" s="410">
        <f>E44*G44*H44</f>
        <v>0</v>
      </c>
      <c r="J44" s="409"/>
      <c r="K44" s="411">
        <f>F44*G44*J44</f>
        <v>0</v>
      </c>
      <c r="L44" s="222"/>
    </row>
    <row r="45" spans="1:12" ht="19.5" thickBot="1" x14ac:dyDescent="0.35">
      <c r="A45" s="127" t="s">
        <v>154</v>
      </c>
      <c r="B45" s="28"/>
      <c r="C45" s="116"/>
      <c r="D45" s="116"/>
      <c r="E45" s="489" t="s">
        <v>221</v>
      </c>
      <c r="F45" s="490"/>
      <c r="G45" s="168"/>
      <c r="H45" s="173"/>
      <c r="I45" s="195">
        <f>SUM(I43:I44)</f>
        <v>0</v>
      </c>
      <c r="J45" s="181"/>
      <c r="K45" s="208">
        <f>SUM(K43:K44)</f>
        <v>0</v>
      </c>
      <c r="L45" s="226">
        <f>I45+K45</f>
        <v>0</v>
      </c>
    </row>
    <row r="46" spans="1:12" x14ac:dyDescent="0.3">
      <c r="A46" s="230" t="s">
        <v>152</v>
      </c>
      <c r="B46" s="102"/>
      <c r="C46" s="85" t="s">
        <v>56</v>
      </c>
      <c r="D46" s="25" t="s">
        <v>49</v>
      </c>
      <c r="E46" s="120" t="s">
        <v>100</v>
      </c>
      <c r="F46" s="120" t="s">
        <v>101</v>
      </c>
      <c r="G46" s="176" t="s">
        <v>9</v>
      </c>
      <c r="H46" s="141" t="s">
        <v>133</v>
      </c>
      <c r="I46" s="185" t="s">
        <v>132</v>
      </c>
      <c r="J46" s="150" t="s">
        <v>134</v>
      </c>
      <c r="K46" s="209" t="s">
        <v>132</v>
      </c>
      <c r="L46" s="222"/>
    </row>
    <row r="47" spans="1:12" x14ac:dyDescent="0.3">
      <c r="A47" s="382" t="s">
        <v>69</v>
      </c>
      <c r="B47" s="383" t="s">
        <v>121</v>
      </c>
      <c r="C47" s="408" t="s">
        <v>70</v>
      </c>
      <c r="D47" s="412">
        <v>3</v>
      </c>
      <c r="E47" s="477">
        <v>2</v>
      </c>
      <c r="F47" s="477">
        <v>30</v>
      </c>
      <c r="G47" s="414"/>
      <c r="H47" s="415"/>
      <c r="I47" s="416">
        <f>E47*G47*H47</f>
        <v>0</v>
      </c>
      <c r="J47" s="417"/>
      <c r="K47" s="418">
        <f>F47*G47*J47</f>
        <v>0</v>
      </c>
      <c r="L47" s="222"/>
    </row>
    <row r="48" spans="1:12" x14ac:dyDescent="0.3">
      <c r="A48" s="54" t="s">
        <v>71</v>
      </c>
      <c r="B48" s="78" t="s">
        <v>122</v>
      </c>
      <c r="C48" s="31" t="s">
        <v>70</v>
      </c>
      <c r="D48" s="117">
        <v>8</v>
      </c>
      <c r="E48" s="477"/>
      <c r="F48" s="477"/>
      <c r="G48" s="101"/>
      <c r="H48" s="138"/>
      <c r="I48" s="193">
        <f>E47*G48*H48</f>
        <v>0</v>
      </c>
      <c r="J48" s="32"/>
      <c r="K48" s="202">
        <f>F47*G48*J48</f>
        <v>0</v>
      </c>
      <c r="L48" s="222"/>
    </row>
    <row r="49" spans="1:12" x14ac:dyDescent="0.3">
      <c r="A49" s="374" t="s">
        <v>71</v>
      </c>
      <c r="B49" s="385" t="s">
        <v>123</v>
      </c>
      <c r="C49" s="367" t="s">
        <v>70</v>
      </c>
      <c r="D49" s="413">
        <v>1</v>
      </c>
      <c r="E49" s="477"/>
      <c r="F49" s="477"/>
      <c r="G49" s="399"/>
      <c r="H49" s="371"/>
      <c r="I49" s="372">
        <f>E47*G49*H49</f>
        <v>0</v>
      </c>
      <c r="J49" s="390"/>
      <c r="K49" s="373">
        <f>F47*G49*J49</f>
        <v>0</v>
      </c>
      <c r="L49" s="222"/>
    </row>
    <row r="50" spans="1:12" x14ac:dyDescent="0.3">
      <c r="A50" s="54" t="s">
        <v>72</v>
      </c>
      <c r="B50" s="78" t="s">
        <v>73</v>
      </c>
      <c r="C50" s="31" t="s">
        <v>74</v>
      </c>
      <c r="D50" s="117">
        <v>6</v>
      </c>
      <c r="E50" s="477"/>
      <c r="F50" s="477"/>
      <c r="G50" s="101"/>
      <c r="H50" s="138"/>
      <c r="I50" s="193">
        <f>E47*G50*H50</f>
        <v>0</v>
      </c>
      <c r="J50" s="32"/>
      <c r="K50" s="202">
        <f>F47*G50*J50</f>
        <v>0</v>
      </c>
      <c r="L50" s="222"/>
    </row>
    <row r="51" spans="1:12" x14ac:dyDescent="0.3">
      <c r="A51" s="374" t="s">
        <v>75</v>
      </c>
      <c r="B51" s="385" t="s">
        <v>96</v>
      </c>
      <c r="C51" s="367" t="s">
        <v>97</v>
      </c>
      <c r="D51" s="413">
        <v>12</v>
      </c>
      <c r="E51" s="458"/>
      <c r="F51" s="458"/>
      <c r="G51" s="408"/>
      <c r="H51" s="409"/>
      <c r="I51" s="410">
        <f>E47*G51*H51</f>
        <v>0</v>
      </c>
      <c r="J51" s="419"/>
      <c r="K51" s="411">
        <f>F47*G51*J51</f>
        <v>0</v>
      </c>
      <c r="L51" s="222"/>
    </row>
    <row r="52" spans="1:12" x14ac:dyDescent="0.3">
      <c r="A52" s="271" t="s">
        <v>224</v>
      </c>
      <c r="B52" s="276"/>
      <c r="C52" s="277"/>
      <c r="D52" s="242" t="s">
        <v>49</v>
      </c>
      <c r="E52" s="243" t="s">
        <v>161</v>
      </c>
      <c r="F52" s="243" t="s">
        <v>101</v>
      </c>
      <c r="G52" s="244" t="s">
        <v>9</v>
      </c>
      <c r="H52" s="244" t="s">
        <v>162</v>
      </c>
      <c r="I52" s="245" t="s">
        <v>132</v>
      </c>
      <c r="J52" s="244" t="s">
        <v>134</v>
      </c>
      <c r="K52" s="246" t="s">
        <v>132</v>
      </c>
      <c r="L52" s="222"/>
    </row>
    <row r="53" spans="1:12" x14ac:dyDescent="0.3">
      <c r="A53" s="279" t="s">
        <v>158</v>
      </c>
      <c r="B53" s="278" t="s">
        <v>164</v>
      </c>
      <c r="C53" s="326"/>
      <c r="D53" s="273">
        <v>2</v>
      </c>
      <c r="E53" s="119">
        <v>10</v>
      </c>
      <c r="F53" s="119">
        <f>E53*4*0.8</f>
        <v>32</v>
      </c>
      <c r="G53" s="239"/>
      <c r="H53" s="239"/>
      <c r="I53" s="240">
        <f>E53*G53*H53</f>
        <v>0</v>
      </c>
      <c r="J53" s="239"/>
      <c r="K53" s="241">
        <f>G53*F53*J53</f>
        <v>0</v>
      </c>
      <c r="L53" s="222"/>
    </row>
    <row r="54" spans="1:12" x14ac:dyDescent="0.3">
      <c r="A54" s="386" t="s">
        <v>160</v>
      </c>
      <c r="B54" s="420" t="s">
        <v>163</v>
      </c>
      <c r="C54" s="368"/>
      <c r="D54" s="421">
        <v>8</v>
      </c>
      <c r="E54" s="477">
        <v>5</v>
      </c>
      <c r="F54" s="477">
        <f>E54*4*0.8</f>
        <v>16</v>
      </c>
      <c r="G54" s="422"/>
      <c r="H54" s="422"/>
      <c r="I54" s="423">
        <f>E54*G54*H54</f>
        <v>0</v>
      </c>
      <c r="J54" s="422"/>
      <c r="K54" s="424">
        <f>G54*F54*J54</f>
        <v>0</v>
      </c>
      <c r="L54" s="222"/>
    </row>
    <row r="55" spans="1:12" x14ac:dyDescent="0.3">
      <c r="A55" s="35" t="s">
        <v>159</v>
      </c>
      <c r="B55" s="325" t="s">
        <v>235</v>
      </c>
      <c r="C55" s="60"/>
      <c r="D55" s="274">
        <v>10</v>
      </c>
      <c r="E55" s="477"/>
      <c r="F55" s="477"/>
      <c r="G55" s="239"/>
      <c r="H55" s="239"/>
      <c r="I55" s="240">
        <f>E54*G55*H55</f>
        <v>0</v>
      </c>
      <c r="J55" s="239"/>
      <c r="K55" s="241">
        <f>G55*F54*J55</f>
        <v>0</v>
      </c>
      <c r="L55" s="222"/>
    </row>
    <row r="56" spans="1:12" x14ac:dyDescent="0.3">
      <c r="A56" s="386" t="s">
        <v>218</v>
      </c>
      <c r="B56" s="420"/>
      <c r="C56" s="368"/>
      <c r="D56" s="421">
        <v>6</v>
      </c>
      <c r="E56" s="327">
        <v>20</v>
      </c>
      <c r="F56" s="327">
        <f>E56*8*0.8</f>
        <v>128</v>
      </c>
      <c r="G56" s="422"/>
      <c r="H56" s="422"/>
      <c r="I56" s="425">
        <f>E56*G56</f>
        <v>0</v>
      </c>
      <c r="J56" s="425"/>
      <c r="K56" s="426">
        <f>F56*J56</f>
        <v>0</v>
      </c>
      <c r="L56" s="222"/>
    </row>
    <row r="57" spans="1:12" ht="15" x14ac:dyDescent="0.25">
      <c r="A57" s="14" t="s">
        <v>225</v>
      </c>
      <c r="B57" s="255"/>
      <c r="C57" s="13"/>
      <c r="D57" s="275"/>
      <c r="E57" s="328">
        <v>25</v>
      </c>
      <c r="F57" s="328">
        <f>E57*4*0.8</f>
        <v>80</v>
      </c>
      <c r="G57" s="269"/>
      <c r="H57" s="11"/>
      <c r="I57" s="272">
        <f>E57*H57</f>
        <v>0</v>
      </c>
      <c r="J57" s="272"/>
      <c r="K57" s="272">
        <f>F57*J57</f>
        <v>0</v>
      </c>
      <c r="L57" s="270"/>
    </row>
    <row r="58" spans="1:12" x14ac:dyDescent="0.3">
      <c r="A58" s="128" t="s">
        <v>236</v>
      </c>
      <c r="B58" s="237"/>
      <c r="C58" s="238"/>
      <c r="D58" s="264"/>
      <c r="E58" s="478" t="s">
        <v>98</v>
      </c>
      <c r="F58" s="479"/>
      <c r="G58" s="142" t="s">
        <v>9</v>
      </c>
      <c r="H58" s="265" t="s">
        <v>133</v>
      </c>
      <c r="I58" s="266" t="s">
        <v>132</v>
      </c>
      <c r="J58" s="267" t="s">
        <v>50</v>
      </c>
      <c r="K58" s="268" t="s">
        <v>132</v>
      </c>
      <c r="L58" s="222"/>
    </row>
    <row r="59" spans="1:12" x14ac:dyDescent="0.3">
      <c r="A59" s="400" t="s">
        <v>102</v>
      </c>
      <c r="B59" s="427" t="s">
        <v>88</v>
      </c>
      <c r="C59" s="367"/>
      <c r="D59" s="401" t="s">
        <v>89</v>
      </c>
      <c r="E59" s="480">
        <v>10</v>
      </c>
      <c r="F59" s="481"/>
      <c r="G59" s="370"/>
      <c r="H59" s="156"/>
      <c r="I59" s="186"/>
      <c r="J59" s="390"/>
      <c r="K59" s="373">
        <f>G59*(E59*J59)</f>
        <v>0</v>
      </c>
      <c r="L59" s="222"/>
    </row>
    <row r="60" spans="1:12" x14ac:dyDescent="0.3">
      <c r="A60" s="36" t="s">
        <v>103</v>
      </c>
      <c r="B60" s="27" t="s">
        <v>90</v>
      </c>
      <c r="C60" s="33"/>
      <c r="D60" s="29" t="s">
        <v>91</v>
      </c>
      <c r="E60" s="482"/>
      <c r="F60" s="483"/>
      <c r="G60" s="140"/>
      <c r="H60" s="177"/>
      <c r="I60" s="216"/>
      <c r="J60" s="32"/>
      <c r="K60" s="202">
        <f>G60*(E60*J60)</f>
        <v>0</v>
      </c>
      <c r="L60" s="222"/>
    </row>
    <row r="61" spans="1:12" ht="19.5" thickBot="1" x14ac:dyDescent="0.35">
      <c r="A61" s="428" t="s">
        <v>168</v>
      </c>
      <c r="B61" s="429" t="s">
        <v>219</v>
      </c>
      <c r="C61" s="399"/>
      <c r="D61" s="430"/>
      <c r="E61" s="484">
        <v>10</v>
      </c>
      <c r="F61" s="485"/>
      <c r="G61" s="380"/>
      <c r="H61" s="157"/>
      <c r="I61" s="217"/>
      <c r="J61" s="390"/>
      <c r="K61" s="373">
        <f>E61*J61</f>
        <v>0</v>
      </c>
      <c r="L61" s="222"/>
    </row>
    <row r="62" spans="1:12" ht="19.5" thickBot="1" x14ac:dyDescent="0.35">
      <c r="B62" s="30"/>
      <c r="C62" s="31"/>
      <c r="D62" s="30"/>
      <c r="E62" s="460" t="s">
        <v>148</v>
      </c>
      <c r="F62" s="461"/>
      <c r="G62" s="175"/>
      <c r="H62" s="178"/>
      <c r="I62" s="196">
        <f>SUM(I47:I57)</f>
        <v>0</v>
      </c>
      <c r="J62" s="179"/>
      <c r="K62" s="210">
        <f>SUM(K47:K61)</f>
        <v>0</v>
      </c>
      <c r="L62" s="223">
        <f>I62+K62</f>
        <v>0</v>
      </c>
    </row>
    <row r="63" spans="1:12" ht="19.5" thickBot="1" x14ac:dyDescent="0.35">
      <c r="L63" s="225"/>
    </row>
    <row r="64" spans="1:12" s="79" customFormat="1" ht="19.5" thickBot="1" x14ac:dyDescent="0.35">
      <c r="A64" s="147"/>
      <c r="B64" s="147"/>
      <c r="C64" s="148"/>
      <c r="D64" s="147"/>
      <c r="E64" s="486" t="s">
        <v>47</v>
      </c>
      <c r="F64" s="487"/>
      <c r="G64" s="488"/>
      <c r="H64" s="149"/>
      <c r="I64" s="197"/>
      <c r="J64" s="180"/>
      <c r="K64" s="211"/>
      <c r="L64" s="227">
        <f>SUM(L11:L62)</f>
        <v>0</v>
      </c>
    </row>
  </sheetData>
  <mergeCells count="27">
    <mergeCell ref="E59:F60"/>
    <mergeCell ref="E61:F61"/>
    <mergeCell ref="E62:F62"/>
    <mergeCell ref="E64:G64"/>
    <mergeCell ref="E45:F45"/>
    <mergeCell ref="E54:E55"/>
    <mergeCell ref="F54:F55"/>
    <mergeCell ref="E40:F40"/>
    <mergeCell ref="E47:E51"/>
    <mergeCell ref="F47:F51"/>
    <mergeCell ref="E58:F58"/>
    <mergeCell ref="E32:E33"/>
    <mergeCell ref="F32:F33"/>
    <mergeCell ref="A35:B35"/>
    <mergeCell ref="E36:E39"/>
    <mergeCell ref="F36:F39"/>
    <mergeCell ref="E23:E28"/>
    <mergeCell ref="F23:F28"/>
    <mergeCell ref="E29:E30"/>
    <mergeCell ref="F29:F30"/>
    <mergeCell ref="E14:E16"/>
    <mergeCell ref="F14:F16"/>
    <mergeCell ref="E20:F20"/>
    <mergeCell ref="E8:F8"/>
    <mergeCell ref="E10:F10"/>
    <mergeCell ref="E11:F11"/>
    <mergeCell ref="E9:F9"/>
  </mergeCells>
  <pageMargins left="0.7" right="0.7" top="0.75" bottom="0.75" header="0.3" footer="0.3"/>
  <pageSetup scale="42" orientation="landscape" horizontalDpi="4294967293" verticalDpi="4294967293" r:id="rId1"/>
  <headerFooter>
    <oddHeader xml:space="preserve">&amp;Lver 2022.12.01&amp;C&amp;"-,Bold"&amp;16&amp;KFF0000
Effective  January 2023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A2AC0E371504883A4060FEAE5BF11" ma:contentTypeVersion="6" ma:contentTypeDescription="Create a new document." ma:contentTypeScope="" ma:versionID="e4c569d2992f8e2658fa851f77ac282f">
  <xsd:schema xmlns:xsd="http://www.w3.org/2001/XMLSchema" xmlns:xs="http://www.w3.org/2001/XMLSchema" xmlns:p="http://schemas.microsoft.com/office/2006/metadata/properties" xmlns:ns2="2f7cb393-c5c6-45ab-98fd-89f9e2057f67" targetNamespace="http://schemas.microsoft.com/office/2006/metadata/properties" ma:root="true" ma:fieldsID="ad640904ad1caa0a16c23d536015ab90" ns2:_="">
    <xsd:import namespace="2f7cb393-c5c6-45ab-98fd-89f9e2057f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cb393-c5c6-45ab-98fd-89f9e2057f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5FD105-C447-44E4-A485-35B8109714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51BF96-786F-4BB0-946A-F669AF7279ED}">
  <ds:schemaRefs>
    <ds:schemaRef ds:uri="http://purl.org/dc/elements/1.1/"/>
    <ds:schemaRef ds:uri="http://schemas.microsoft.com/office/2006/documentManagement/types"/>
    <ds:schemaRef ds:uri="2f7cb393-c5c6-45ab-98fd-89f9e2057f67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C48FF4E-3167-4362-853D-BFCFAD0296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7cb393-c5c6-45ab-98fd-89f9e2057f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Facility Use</vt:lpstr>
      <vt:lpstr>3 SW systems</vt:lpstr>
      <vt:lpstr>'Facility Use'!Print_Area</vt:lpstr>
    </vt:vector>
  </TitlesOfParts>
  <Manager/>
  <Company>Florida Fish and Wildlife Conservation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tom.bartlett</dc:creator>
  <cp:keywords/>
  <dc:description/>
  <cp:lastModifiedBy>KML Admin</cp:lastModifiedBy>
  <cp:revision/>
  <cp:lastPrinted>2022-10-05T20:50:09Z</cp:lastPrinted>
  <dcterms:created xsi:type="dcterms:W3CDTF">2014-09-23T18:24:26Z</dcterms:created>
  <dcterms:modified xsi:type="dcterms:W3CDTF">2023-01-11T14:23:06Z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0x010100ADBA2AC0E371504883A4060FEAE5BF11</vt:lpwstr>
  </property>
</Properties>
</file>