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nthialewis\Box\C-Lewis_Folders\Cindy_work computer\KML\KML Rates review\2026-27 Rate Review\"/>
    </mc:Choice>
  </mc:AlternateContent>
  <xr:revisionPtr revIDLastSave="0" documentId="13_ncr:1_{FBD6B3A9-8D11-4669-AFBB-A9A3B6822918}" xr6:coauthVersionLast="47" xr6:coauthVersionMax="47" xr10:uidLastSave="{00000000-0000-0000-0000-000000000000}"/>
  <bookViews>
    <workbookView xWindow="-19140" yWindow="1245" windowWidth="18015" windowHeight="12870" xr2:uid="{00000000-000D-0000-FFFF-FFFF00000000}"/>
  </bookViews>
  <sheets>
    <sheet name="Facility Use" sheetId="1" r:id="rId1"/>
    <sheet name="3 SW systems" sheetId="3" r:id="rId2"/>
  </sheets>
  <definedNames>
    <definedName name="_xlnm.Print_Area" localSheetId="0">'Facility Use'!$A$1:$G$75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I16" i="3"/>
  <c r="I15" i="3"/>
  <c r="F69" i="3"/>
  <c r="F74" i="1"/>
  <c r="K67" i="3"/>
  <c r="I67" i="3"/>
  <c r="I41" i="3"/>
  <c r="I40" i="3"/>
  <c r="I69" i="3"/>
  <c r="I70" i="3"/>
  <c r="I63" i="3"/>
  <c r="I62" i="3"/>
  <c r="I61" i="3"/>
  <c r="B4" i="3"/>
  <c r="B3" i="3"/>
  <c r="B2" i="3"/>
  <c r="F11" i="3"/>
  <c r="F59" i="3"/>
  <c r="F42" i="3"/>
  <c r="F25" i="3"/>
  <c r="F23" i="3"/>
  <c r="F24" i="3"/>
  <c r="F59" i="1"/>
  <c r="F58" i="1"/>
  <c r="F49" i="1"/>
  <c r="K42" i="3" l="1"/>
  <c r="I42" i="3"/>
  <c r="I43" i="3" s="1"/>
  <c r="K15" i="3" l="1"/>
  <c r="L16" i="3"/>
  <c r="I31" i="3"/>
  <c r="F30" i="3"/>
  <c r="I29" i="3"/>
  <c r="F29" i="3"/>
  <c r="I23" i="3"/>
  <c r="F14" i="1"/>
  <c r="F13" i="1"/>
  <c r="F11" i="1"/>
  <c r="F16" i="1"/>
  <c r="I20" i="3"/>
  <c r="I19" i="3"/>
  <c r="I21" i="3"/>
  <c r="I24" i="3"/>
  <c r="I25" i="3"/>
  <c r="K9" i="3"/>
  <c r="K10" i="3"/>
  <c r="I6" i="3"/>
  <c r="I35" i="3"/>
  <c r="I36" i="3"/>
  <c r="F35" i="3"/>
  <c r="F36" i="3"/>
  <c r="I45" i="3"/>
  <c r="I46" i="3"/>
  <c r="I44" i="3"/>
  <c r="I47" i="3" s="1"/>
  <c r="I71" i="3"/>
  <c r="I72" i="3"/>
  <c r="F40" i="3"/>
  <c r="K41" i="3" s="1"/>
  <c r="F45" i="3"/>
  <c r="F44" i="3"/>
  <c r="I50" i="3"/>
  <c r="I51" i="3"/>
  <c r="I52" i="3"/>
  <c r="I53" i="3"/>
  <c r="I54" i="3"/>
  <c r="I56" i="3"/>
  <c r="I57" i="3"/>
  <c r="I58" i="3"/>
  <c r="I59" i="3"/>
  <c r="I11" i="3"/>
  <c r="K50" i="3"/>
  <c r="K51" i="3"/>
  <c r="K52" i="3"/>
  <c r="K53" i="3"/>
  <c r="K54" i="3"/>
  <c r="F56" i="3"/>
  <c r="F57" i="3"/>
  <c r="F17" i="1"/>
  <c r="F10" i="1"/>
  <c r="F48" i="1"/>
  <c r="F61" i="1"/>
  <c r="F41" i="1"/>
  <c r="F9" i="1"/>
  <c r="F26" i="1"/>
  <c r="F23" i="1"/>
  <c r="F22" i="1"/>
  <c r="F28" i="1"/>
  <c r="F27" i="1"/>
  <c r="F19" i="1"/>
  <c r="F44" i="1"/>
  <c r="F66" i="1"/>
  <c r="F67" i="1"/>
  <c r="F52" i="1"/>
  <c r="F60" i="1"/>
  <c r="F57" i="1"/>
  <c r="F56" i="1"/>
  <c r="F54" i="1"/>
  <c r="F53" i="1"/>
  <c r="F51" i="1"/>
  <c r="F40" i="1"/>
  <c r="F39" i="1"/>
  <c r="F33" i="1"/>
  <c r="F18" i="1"/>
  <c r="F21" i="1"/>
  <c r="F20" i="1"/>
  <c r="F43" i="1"/>
  <c r="F38" i="1"/>
  <c r="F37" i="1"/>
  <c r="F36" i="1"/>
  <c r="F35" i="1"/>
  <c r="F34" i="1"/>
  <c r="F55" i="1"/>
  <c r="I73" i="3" l="1"/>
  <c r="I64" i="3"/>
  <c r="I12" i="3"/>
  <c r="G67" i="1"/>
  <c r="G62" i="1"/>
  <c r="G45" i="1"/>
  <c r="G29" i="1"/>
  <c r="K59" i="3"/>
  <c r="K58" i="3"/>
  <c r="K36" i="3"/>
  <c r="K29" i="3"/>
  <c r="K32" i="3" s="1"/>
  <c r="L32" i="3" s="1"/>
  <c r="K11" i="3"/>
  <c r="K56" i="3"/>
  <c r="K69" i="3"/>
  <c r="K35" i="3"/>
  <c r="K6" i="3"/>
  <c r="I32" i="3"/>
  <c r="K23" i="3"/>
  <c r="K44" i="3"/>
  <c r="K25" i="3"/>
  <c r="K31" i="3"/>
  <c r="K46" i="3"/>
  <c r="K24" i="3"/>
  <c r="K20" i="3"/>
  <c r="I37" i="3"/>
  <c r="K45" i="3"/>
  <c r="K72" i="3"/>
  <c r="K57" i="3"/>
  <c r="K40" i="3"/>
  <c r="K43" i="3" s="1"/>
  <c r="K21" i="3"/>
  <c r="K19" i="3"/>
  <c r="K71" i="3"/>
  <c r="K70" i="3"/>
  <c r="I26" i="3"/>
  <c r="K64" i="3" l="1"/>
  <c r="L64" i="3" s="1"/>
  <c r="K12" i="3"/>
  <c r="K47" i="3"/>
  <c r="L12" i="3"/>
  <c r="K37" i="3"/>
  <c r="L37" i="3" s="1"/>
  <c r="K73" i="3"/>
  <c r="F70" i="1"/>
  <c r="K26" i="3"/>
  <c r="L26" i="3" s="1"/>
  <c r="L43" i="3" l="1"/>
  <c r="L47" i="3"/>
  <c r="L73" i="3"/>
  <c r="L75" i="3" l="1"/>
  <c r="F71" i="1" s="1"/>
  <c r="F72" i="1" s="1"/>
  <c r="F73" i="1" s="1"/>
  <c r="F75" i="1" s="1"/>
</calcChain>
</file>

<file path=xl/sharedStrings.xml><?xml version="1.0" encoding="utf-8"?>
<sst xmlns="http://schemas.openxmlformats.org/spreadsheetml/2006/main" count="404" uniqueCount="277">
  <si>
    <t xml:space="preserve">KML Rate Calculator </t>
  </si>
  <si>
    <t>Customer FIO:</t>
  </si>
  <si>
    <t>AA________</t>
  </si>
  <si>
    <r>
      <t>**</t>
    </r>
    <r>
      <rPr>
        <b/>
        <i/>
        <sz val="11"/>
        <color theme="1"/>
        <rFont val="Calibri"/>
        <family val="2"/>
        <scheme val="minor"/>
      </rPr>
      <t>All Monthly Rates</t>
    </r>
    <r>
      <rPr>
        <i/>
        <sz val="11"/>
        <color theme="1"/>
        <rFont val="Calibri"/>
        <family val="2"/>
        <scheme val="minor"/>
      </rPr>
      <t>: not pro-rated; no split billing**</t>
    </r>
  </si>
  <si>
    <t>Effective  7/1/2026 thru 6/30/2027</t>
  </si>
  <si>
    <t>Invoice FIO:</t>
  </si>
  <si>
    <t>OM________</t>
  </si>
  <si>
    <t>Principal Investigator:</t>
  </si>
  <si>
    <t xml:space="preserve">Institute: </t>
  </si>
  <si>
    <t>SUS Member?: Yes_____ No_____</t>
  </si>
  <si>
    <t>Dates:</t>
  </si>
  <si>
    <t>FIO Member?   Yes_____ No_____</t>
  </si>
  <si>
    <r>
      <t xml:space="preserve">Facility Usage </t>
    </r>
    <r>
      <rPr>
        <sz val="11"/>
        <color theme="1"/>
        <rFont val="Calibri"/>
        <family val="2"/>
        <scheme val="minor"/>
      </rPr>
      <t>(January 2023 rates)</t>
    </r>
  </si>
  <si>
    <r>
      <t xml:space="preserve">Cost/unit       </t>
    </r>
    <r>
      <rPr>
        <sz val="11"/>
        <color theme="1"/>
        <rFont val="Calibri"/>
        <family val="2"/>
        <scheme val="minor"/>
      </rPr>
      <t>*monthly rates not pro-rated*</t>
    </r>
  </si>
  <si>
    <t xml:space="preserve">Quantity </t>
  </si>
  <si>
    <t>Cost/Unit</t>
  </si>
  <si>
    <t># Days (or months)</t>
  </si>
  <si>
    <t>Extended Cost</t>
  </si>
  <si>
    <t>sub-totals</t>
  </si>
  <si>
    <r>
      <t>*</t>
    </r>
    <r>
      <rPr>
        <b/>
        <sz val="11"/>
        <color theme="1"/>
        <rFont val="Calibri"/>
        <family val="2"/>
        <scheme val="minor"/>
      </rPr>
      <t>Short Term Housing</t>
    </r>
    <r>
      <rPr>
        <sz val="11"/>
        <color theme="1"/>
        <rFont val="Calibri"/>
        <family val="2"/>
        <scheme val="minor"/>
      </rPr>
      <t xml:space="preserve"> includes limited use of Classroom &amp; Dry Lab shared space</t>
    </r>
  </si>
  <si>
    <r>
      <t>Housing: Short Term*</t>
    </r>
    <r>
      <rPr>
        <sz val="11"/>
        <color theme="1"/>
        <rFont val="Calibri"/>
        <family val="2"/>
        <scheme val="minor"/>
      </rPr>
      <t xml:space="preserve"> (Admin or Marina dorm) per night</t>
    </r>
  </si>
  <si>
    <t>per person @ $64/night</t>
  </si>
  <si>
    <r>
      <t xml:space="preserve">    Admin Dorm: Exclusive Use Option per night </t>
    </r>
    <r>
      <rPr>
        <sz val="11"/>
        <color theme="1"/>
        <rFont val="Calibri"/>
        <family val="2"/>
        <scheme val="minor"/>
      </rPr>
      <t>16-beds</t>
    </r>
    <r>
      <rPr>
        <b/>
        <sz val="11"/>
        <color theme="1"/>
        <rFont val="Calibri"/>
        <family val="2"/>
        <scheme val="minor"/>
      </rPr>
      <t xml:space="preserve">   </t>
    </r>
  </si>
  <si>
    <t>$1024/night</t>
  </si>
  <si>
    <r>
      <t xml:space="preserve">    Marina Dorm: Exclusive Use Option per night </t>
    </r>
    <r>
      <rPr>
        <sz val="11"/>
        <color theme="1"/>
        <rFont val="Calibri"/>
        <family val="2"/>
        <scheme val="minor"/>
      </rPr>
      <t>8-beds</t>
    </r>
    <r>
      <rPr>
        <b/>
        <sz val="11"/>
        <color theme="1"/>
        <rFont val="Calibri"/>
        <family val="2"/>
        <scheme val="minor"/>
      </rPr>
      <t xml:space="preserve">   </t>
    </r>
  </si>
  <si>
    <t>$512/night</t>
  </si>
  <si>
    <r>
      <t xml:space="preserve">Housing: Long Term </t>
    </r>
    <r>
      <rPr>
        <sz val="11"/>
        <color theme="1"/>
        <rFont val="Calibri"/>
        <family val="2"/>
        <scheme val="minor"/>
      </rPr>
      <t>(Bay House or Marina Dorm)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per month</t>
    </r>
    <r>
      <rPr>
        <b/>
        <sz val="11"/>
        <color theme="1"/>
        <rFont val="Calibri"/>
        <family val="2"/>
        <scheme val="minor"/>
      </rPr>
      <t>*</t>
    </r>
  </si>
  <si>
    <t>*min. stay 21-days, monthly rates not pro-rated</t>
  </si>
  <si>
    <t xml:space="preserve">     Housing per month* </t>
  </si>
  <si>
    <t>first person @ $1344/month*</t>
  </si>
  <si>
    <r>
      <rPr>
        <b/>
        <sz val="11"/>
        <rFont val="Calibri"/>
        <family val="2"/>
        <scheme val="minor"/>
      </rPr>
      <t xml:space="preserve">     Housing per month* w/ group</t>
    </r>
    <r>
      <rPr>
        <sz val="11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no split billing</t>
    </r>
  </si>
  <si>
    <t>each additional person in group @ $801/month*</t>
  </si>
  <si>
    <r>
      <rPr>
        <b/>
        <sz val="11"/>
        <rFont val="Calibri"/>
        <family val="2"/>
        <scheme val="minor"/>
      </rPr>
      <t>Housing: Long Term Exclusive Use:</t>
    </r>
    <r>
      <rPr>
        <sz val="11"/>
        <rFont val="Calibri"/>
        <family val="2"/>
        <scheme val="minor"/>
      </rPr>
      <t xml:space="preserve"> </t>
    </r>
  </si>
  <si>
    <t>all beds, no split billing</t>
  </si>
  <si>
    <r>
      <t xml:space="preserve">    Bay House: Exclusive Use Option per month </t>
    </r>
    <r>
      <rPr>
        <sz val="11"/>
        <color theme="1"/>
        <rFont val="Calibri"/>
        <family val="2"/>
        <scheme val="minor"/>
      </rPr>
      <t>6-beds</t>
    </r>
  </si>
  <si>
    <r>
      <t xml:space="preserve">    Marina Dorm: Exclusive Use Option per month </t>
    </r>
    <r>
      <rPr>
        <sz val="11"/>
        <color theme="1"/>
        <rFont val="Calibri"/>
        <family val="2"/>
        <scheme val="minor"/>
      </rPr>
      <t>8-beds</t>
    </r>
  </si>
  <si>
    <r>
      <rPr>
        <b/>
        <sz val="11"/>
        <color theme="1"/>
        <rFont val="Calibri"/>
        <family val="2"/>
        <scheme val="minor"/>
      </rPr>
      <t xml:space="preserve">Daily Access </t>
    </r>
    <r>
      <rPr>
        <sz val="11"/>
        <color theme="1"/>
        <rFont val="Calibri"/>
        <family val="2"/>
        <scheme val="minor"/>
      </rPr>
      <t xml:space="preserve"> (no dorm use) does not include seawater system use</t>
    </r>
  </si>
  <si>
    <t>approved project; $72/day/3 people</t>
  </si>
  <si>
    <r>
      <rPr>
        <b/>
        <sz val="11"/>
        <color rgb="FF000000"/>
        <rFont val="Calibri"/>
        <family val="2"/>
        <scheme val="minor"/>
      </rPr>
      <t xml:space="preserve">Day Access - Monthly </t>
    </r>
    <r>
      <rPr>
        <sz val="11"/>
        <color rgb="FF000000"/>
        <rFont val="Calibri"/>
        <family val="2"/>
        <scheme val="minor"/>
      </rPr>
      <t>(no dorm use) does not include seawater system use</t>
    </r>
  </si>
  <si>
    <t>$1,300/month/3 people*</t>
  </si>
  <si>
    <r>
      <rPr>
        <b/>
        <sz val="11"/>
        <color theme="1"/>
        <rFont val="Calibri"/>
        <family val="2"/>
        <scheme val="minor"/>
      </rPr>
      <t>Classroom or Meeting Room</t>
    </r>
    <r>
      <rPr>
        <sz val="11"/>
        <color theme="1"/>
        <rFont val="Calibri"/>
        <family val="2"/>
        <scheme val="minor"/>
      </rPr>
      <t xml:space="preserve"> Full Day - 8:00am-5:00pm</t>
    </r>
  </si>
  <si>
    <t>group @ $204/full day - Reserved Eclusive Use</t>
  </si>
  <si>
    <r>
      <rPr>
        <b/>
        <sz val="11"/>
        <color theme="1"/>
        <rFont val="Calibri"/>
        <family val="2"/>
        <scheme val="minor"/>
      </rPr>
      <t>Classroom or Meeting Room</t>
    </r>
    <r>
      <rPr>
        <sz val="11"/>
        <color theme="1"/>
        <rFont val="Calibri"/>
        <family val="2"/>
        <scheme val="minor"/>
      </rPr>
      <t xml:space="preserve">  Half Day or Evening</t>
    </r>
  </si>
  <si>
    <t>group @ $102/half day - Reserved Eclusive Use</t>
  </si>
  <si>
    <r>
      <rPr>
        <b/>
        <sz val="11"/>
        <color rgb="FF000000"/>
        <rFont val="Calibri"/>
        <family val="2"/>
        <scheme val="minor"/>
      </rPr>
      <t xml:space="preserve">Dry Lab 1 - </t>
    </r>
    <r>
      <rPr>
        <sz val="11"/>
        <color rgb="FF000000"/>
        <rFont val="Calibri"/>
        <family val="2"/>
        <scheme val="minor"/>
      </rPr>
      <t>Daily: Reseved Exclusive Use</t>
    </r>
  </si>
  <si>
    <t>$32/day</t>
  </si>
  <si>
    <r>
      <rPr>
        <b/>
        <sz val="11"/>
        <color rgb="FF000000"/>
        <rFont val="Calibri"/>
        <family val="2"/>
        <scheme val="minor"/>
      </rPr>
      <t>Dry Lab 1 -</t>
    </r>
    <r>
      <rPr>
        <sz val="11"/>
        <color rgb="FF000000"/>
        <rFont val="Calibri"/>
        <family val="2"/>
        <scheme val="minor"/>
      </rPr>
      <t xml:space="preserve"> Monthly: Reseved Exclusive Use</t>
    </r>
  </si>
  <si>
    <t>$576/month*</t>
  </si>
  <si>
    <r>
      <rPr>
        <b/>
        <sz val="11"/>
        <color rgb="FF000000"/>
        <rFont val="Calibri"/>
        <family val="2"/>
        <scheme val="minor"/>
      </rPr>
      <t xml:space="preserve">Dry Lab 2 - </t>
    </r>
    <r>
      <rPr>
        <sz val="11"/>
        <color rgb="FF000000"/>
        <rFont val="Calibri"/>
        <family val="2"/>
        <scheme val="minor"/>
      </rPr>
      <t>Daily: includes two 60-gal seawater wet tables, Exclusive Use</t>
    </r>
  </si>
  <si>
    <t xml:space="preserve">$70/day </t>
  </si>
  <si>
    <t xml:space="preserve"> See "SW Systems"</t>
  </si>
  <si>
    <r>
      <rPr>
        <b/>
        <sz val="11"/>
        <color rgb="FF000000"/>
        <rFont val="Calibri"/>
        <family val="2"/>
        <scheme val="minor"/>
      </rPr>
      <t xml:space="preserve">Dry Lab 2 </t>
    </r>
    <r>
      <rPr>
        <sz val="11"/>
        <color rgb="FF000000"/>
        <rFont val="Calibri"/>
        <family val="2"/>
        <scheme val="minor"/>
      </rPr>
      <t>- Monthly: includes two 60-gal seawater wet tables, Exclusive Use</t>
    </r>
  </si>
  <si>
    <t>$1,260/month **not pro-rated**</t>
  </si>
  <si>
    <r>
      <t>Main Dry Lab</t>
    </r>
    <r>
      <rPr>
        <sz val="11"/>
        <color rgb="FF000000"/>
        <rFont val="Calibri"/>
        <family val="2"/>
        <scheme val="minor"/>
      </rPr>
      <t xml:space="preserve"> - Daily: Reseved Exclusive Use</t>
    </r>
  </si>
  <si>
    <t xml:space="preserve">$64/day </t>
  </si>
  <si>
    <r>
      <rPr>
        <b/>
        <sz val="11"/>
        <color rgb="FF000000"/>
        <rFont val="Calibri"/>
        <family val="2"/>
        <scheme val="minor"/>
      </rPr>
      <t>Facility Tour</t>
    </r>
    <r>
      <rPr>
        <sz val="11"/>
        <color rgb="FF000000"/>
        <rFont val="Calibri"/>
        <family val="2"/>
        <scheme val="minor"/>
      </rPr>
      <t xml:space="preserve"> - approved groups, by appointment only</t>
    </r>
  </si>
  <si>
    <t>tour: 1 to 1.5 hrs</t>
  </si>
  <si>
    <r>
      <rPr>
        <b/>
        <sz val="11"/>
        <color rgb="FF000000"/>
        <rFont val="Calibri"/>
        <family val="2"/>
        <scheme val="minor"/>
      </rPr>
      <t>Living Laboratory Benthic Monitoring</t>
    </r>
    <r>
      <rPr>
        <sz val="11"/>
        <color rgb="FF000000"/>
        <rFont val="Calibri"/>
        <family val="2"/>
        <scheme val="minor"/>
      </rPr>
      <t xml:space="preserve"> pre-printed UW data sheets</t>
    </r>
  </si>
  <si>
    <t>$25/per site: 4-transect set (point/belt/line/quadrat)</t>
  </si>
  <si>
    <t>Facility Usage: Sub-total</t>
  </si>
  <si>
    <t>Boat Support (includes captain)</t>
  </si>
  <si>
    <t>*** Subject to weather conditions &amp; captain's discretion***</t>
  </si>
  <si>
    <t>Day(s)</t>
  </si>
  <si>
    <r>
      <rPr>
        <b/>
        <sz val="11"/>
        <color theme="1"/>
        <rFont val="Calibri"/>
        <family val="2"/>
        <scheme val="minor"/>
      </rPr>
      <t>Full Day -</t>
    </r>
    <r>
      <rPr>
        <sz val="11"/>
        <color theme="1"/>
        <rFont val="Calibri"/>
        <family val="2"/>
        <scheme val="minor"/>
      </rPr>
      <t xml:space="preserve"> 6 hrs water time 9:00-3:00</t>
    </r>
  </si>
  <si>
    <r>
      <rPr>
        <b/>
        <sz val="11"/>
        <color theme="1"/>
        <rFont val="Calibri"/>
        <family val="2"/>
        <scheme val="minor"/>
      </rPr>
      <t>Half Day</t>
    </r>
    <r>
      <rPr>
        <sz val="11"/>
        <color theme="1"/>
        <rFont val="Calibri"/>
        <family val="2"/>
        <scheme val="minor"/>
      </rPr>
      <t xml:space="preserve"> - 3 hrs water time 9:00-12 or 12-3:00 (over 3 hours billed at Full Day rate)</t>
    </r>
  </si>
  <si>
    <r>
      <t xml:space="preserve">    30’ Island Hopper Full Day </t>
    </r>
    <r>
      <rPr>
        <sz val="11"/>
        <color theme="1"/>
        <rFont val="Calibri"/>
        <family val="2"/>
        <scheme val="minor"/>
      </rPr>
      <t>(2 captains + 22 snorkelers or 10 divers + gear)</t>
    </r>
  </si>
  <si>
    <t>$755/day + Fuel</t>
  </si>
  <si>
    <r>
      <t xml:space="preserve">    30’ Island Hopper Half Day </t>
    </r>
    <r>
      <rPr>
        <sz val="11"/>
        <color theme="1"/>
        <rFont val="Calibri"/>
        <family val="2"/>
        <scheme val="minor"/>
      </rPr>
      <t>(2 captains + 22 snorkelers or 10 divers + gear)</t>
    </r>
  </si>
  <si>
    <t>$530/half-day + Fuel</t>
  </si>
  <si>
    <r>
      <t xml:space="preserve">    25’ Parker Full Day </t>
    </r>
    <r>
      <rPr>
        <sz val="11"/>
        <color theme="1"/>
        <rFont val="Calibri"/>
        <family val="2"/>
        <scheme val="minor"/>
      </rPr>
      <t xml:space="preserve"> (captain + 9 snorkelers or 5 divers + gear)</t>
    </r>
  </si>
  <si>
    <t xml:space="preserve">$410/day + Fuel </t>
  </si>
  <si>
    <r>
      <t xml:space="preserve">    25’ Parker Half Day </t>
    </r>
    <r>
      <rPr>
        <sz val="11"/>
        <color theme="1"/>
        <rFont val="Calibri"/>
        <family val="2"/>
        <scheme val="minor"/>
      </rPr>
      <t xml:space="preserve"> (captain + 9 snorkelers or 5 divers + gear)</t>
    </r>
  </si>
  <si>
    <t>$310/half-day + fuel</t>
  </si>
  <si>
    <r>
      <t xml:space="preserve">    18’ Parker Full Day </t>
    </r>
    <r>
      <rPr>
        <sz val="11"/>
        <color theme="1"/>
        <rFont val="Calibri"/>
        <family val="2"/>
        <scheme val="minor"/>
      </rPr>
      <t>(captain + 3 snorkelers or 2 divers + gear)</t>
    </r>
  </si>
  <si>
    <t xml:space="preserve">$275/day Fuel Included </t>
  </si>
  <si>
    <r>
      <t xml:space="preserve">    18’ Parker Half Day </t>
    </r>
    <r>
      <rPr>
        <sz val="11"/>
        <color theme="1"/>
        <rFont val="Calibri"/>
        <family val="2"/>
        <scheme val="minor"/>
      </rPr>
      <t>(captain + 3 snorkelers or 2 divers + gear)</t>
    </r>
  </si>
  <si>
    <t xml:space="preserve">$225/half-day  Fuel Included </t>
  </si>
  <si>
    <r>
      <rPr>
        <b/>
        <sz val="11"/>
        <color theme="1"/>
        <rFont val="Calibri"/>
        <family val="2"/>
        <scheme val="minor"/>
      </rPr>
      <t>Boat Fuel</t>
    </r>
    <r>
      <rPr>
        <sz val="11"/>
        <color theme="1"/>
        <rFont val="Calibri"/>
        <family val="2"/>
        <scheme val="minor"/>
      </rPr>
      <t xml:space="preserve"> - marine grade, no ethanol (billed at current costs)</t>
    </r>
  </si>
  <si>
    <t xml:space="preserve">For estimates: fuel costs at $5.00/gal </t>
  </si>
  <si>
    <r>
      <rPr>
        <b/>
        <sz val="11"/>
        <color theme="1"/>
        <rFont val="Calibri"/>
        <family val="2"/>
        <scheme val="minor"/>
      </rPr>
      <t xml:space="preserve">Over 6 hours: </t>
    </r>
    <r>
      <rPr>
        <sz val="11"/>
        <color theme="1"/>
        <rFont val="Calibri"/>
        <family val="2"/>
        <scheme val="minor"/>
      </rPr>
      <t>30' Island Hopper - additional hours</t>
    </r>
  </si>
  <si>
    <t>$126/ per hr</t>
  </si>
  <si>
    <r>
      <rPr>
        <b/>
        <sz val="11"/>
        <color theme="1"/>
        <rFont val="Calibri"/>
        <family val="2"/>
        <scheme val="minor"/>
      </rPr>
      <t>Over 6 hours:</t>
    </r>
    <r>
      <rPr>
        <sz val="11"/>
        <color theme="1"/>
        <rFont val="Calibri"/>
        <family val="2"/>
        <scheme val="minor"/>
      </rPr>
      <t xml:space="preserve"> All other vessels - additional hours</t>
    </r>
  </si>
  <si>
    <t>$85/per hr</t>
  </si>
  <si>
    <t>Self-Captained Boat Use*</t>
  </si>
  <si>
    <t>near-shore; research groups only; call for certification requirements</t>
  </si>
  <si>
    <r>
      <t xml:space="preserve">    18’ Parker  Full Day</t>
    </r>
    <r>
      <rPr>
        <sz val="11"/>
        <color theme="1"/>
        <rFont val="Calibri"/>
        <family val="2"/>
        <scheme val="minor"/>
      </rPr>
      <t xml:space="preserve"> (6 hours)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- 4 people or 750 lb capacity</t>
    </r>
  </si>
  <si>
    <t>$200/day + Fuel</t>
  </si>
  <si>
    <r>
      <t xml:space="preserve">    18’ Parker  Half Day</t>
    </r>
    <r>
      <rPr>
        <sz val="11"/>
        <color theme="1"/>
        <rFont val="Calibri"/>
        <family val="2"/>
        <scheme val="minor"/>
      </rPr>
      <t xml:space="preserve"> (3 hours) - 4 people or 750 lb capacity</t>
    </r>
  </si>
  <si>
    <t>$150/half-day + Fuel</t>
  </si>
  <si>
    <t>*with proper credentials and checkout with KML staff</t>
  </si>
  <si>
    <t>Boat Use: Sub-total</t>
  </si>
  <si>
    <t>Personal Support &amp; Other Amenities</t>
  </si>
  <si>
    <t># Unit</t>
  </si>
  <si>
    <r>
      <t xml:space="preserve">Ancillary Electrical Use fee </t>
    </r>
    <r>
      <rPr>
        <sz val="11"/>
        <color rgb="FF000000"/>
        <rFont val="Calibri"/>
        <family val="2"/>
        <scheme val="minor"/>
      </rPr>
      <t xml:space="preserve">(freezers, in-tank heaters/chillers, ovens, etc) </t>
    </r>
  </si>
  <si>
    <t>$36/week;  discuss with KML staff</t>
  </si>
  <si>
    <t>$144/month</t>
  </si>
  <si>
    <r>
      <rPr>
        <b/>
        <sz val="11"/>
        <color rgb="FF000000"/>
        <rFont val="Calibri"/>
        <family val="2"/>
        <scheme val="minor"/>
      </rPr>
      <t>SCUBA Cylinders</t>
    </r>
    <r>
      <rPr>
        <sz val="11"/>
        <color rgb="FF000000"/>
        <rFont val="Calibri"/>
        <family val="2"/>
        <scheme val="minor"/>
      </rPr>
      <t xml:space="preserve">  (AAUS Approved Divers only)</t>
    </r>
  </si>
  <si>
    <t>quarterly air check report &amp; analysis certification</t>
  </si>
  <si>
    <t xml:space="preserve">     KML cylinder rental; no Nitrox available</t>
  </si>
  <si>
    <t>$12/per KML cylinder/day</t>
  </si>
  <si>
    <t xml:space="preserve">     off site KML cylinder use</t>
  </si>
  <si>
    <t>$34/KML cylinder/day</t>
  </si>
  <si>
    <t xml:space="preserve">     Air fills (non-KML cylinders) - must have current VIP &amp; hydro</t>
  </si>
  <si>
    <t>$8/per air fill (non-KML cylinders)</t>
  </si>
  <si>
    <r>
      <rPr>
        <b/>
        <sz val="11"/>
        <color rgb="FF000000"/>
        <rFont val="Calibri"/>
        <family val="2"/>
        <scheme val="minor"/>
      </rPr>
      <t>Transport:</t>
    </r>
    <r>
      <rPr>
        <sz val="11"/>
        <color rgb="FF000000"/>
        <rFont val="Calibri"/>
        <family val="2"/>
        <scheme val="minor"/>
      </rPr>
      <t xml:space="preserve"> Vehicle Use Mileage (KML vehicle w/ KML driver)</t>
    </r>
  </si>
  <si>
    <r>
      <rPr>
        <b/>
        <sz val="11"/>
        <color rgb="FF000000"/>
        <rFont val="Calibri"/>
        <family val="2"/>
        <scheme val="minor"/>
      </rPr>
      <t>Transport:</t>
    </r>
    <r>
      <rPr>
        <sz val="11"/>
        <color rgb="FF000000"/>
        <rFont val="Calibri"/>
        <family val="2"/>
        <scheme val="minor"/>
      </rPr>
      <t xml:space="preserve"> Vehicle Use Mileage (KML vehicle towing KML vessel)</t>
    </r>
  </si>
  <si>
    <t>$7.50/mile (staff support hours additional)</t>
  </si>
  <si>
    <r>
      <rPr>
        <b/>
        <sz val="11"/>
        <color rgb="FF000000"/>
        <rFont val="Calibri"/>
        <family val="2"/>
        <scheme val="minor"/>
      </rPr>
      <t>Boat Ramp</t>
    </r>
    <r>
      <rPr>
        <sz val="11"/>
        <color rgb="FF000000"/>
        <rFont val="Calibri"/>
        <family val="2"/>
        <scheme val="minor"/>
      </rPr>
      <t xml:space="preserve"> in &amp; out</t>
    </r>
  </si>
  <si>
    <r>
      <rPr>
        <b/>
        <sz val="11"/>
        <color rgb="FF000000"/>
        <rFont val="Calibri"/>
        <family val="2"/>
        <scheme val="minor"/>
      </rPr>
      <t>​Boat Dockage</t>
    </r>
    <r>
      <rPr>
        <sz val="11"/>
        <color rgb="FF000000"/>
        <rFont val="Calibri"/>
        <family val="2"/>
        <scheme val="minor"/>
      </rPr>
      <t xml:space="preserve"> - Daily </t>
    </r>
  </si>
  <si>
    <t>$6/foot per day (includes trailer storage)</t>
  </si>
  <si>
    <r>
      <rPr>
        <b/>
        <sz val="11"/>
        <color rgb="FF000000"/>
        <rFont val="Calibri"/>
        <family val="2"/>
        <scheme val="minor"/>
      </rPr>
      <t>Boat Dockage</t>
    </r>
    <r>
      <rPr>
        <sz val="11"/>
        <color rgb="FF000000"/>
        <rFont val="Calibri"/>
        <family val="2"/>
        <scheme val="minor"/>
      </rPr>
      <t xml:space="preserve"> - Weekly (not pro-rated)</t>
    </r>
  </si>
  <si>
    <t>$18/foot/week (includes trailer storage)</t>
  </si>
  <si>
    <r>
      <rPr>
        <b/>
        <sz val="11"/>
        <color rgb="FF000000"/>
        <rFont val="Calibri"/>
        <family val="2"/>
        <scheme val="minor"/>
      </rPr>
      <t>Boat Dockage</t>
    </r>
    <r>
      <rPr>
        <sz val="11"/>
        <color rgb="FF000000"/>
        <rFont val="Calibri"/>
        <family val="2"/>
        <scheme val="minor"/>
      </rPr>
      <t xml:space="preserve"> - Monthly (not pro-rated)</t>
    </r>
  </si>
  <si>
    <t>$42/foot/week (includes trailer storage)</t>
  </si>
  <si>
    <r>
      <rPr>
        <b/>
        <sz val="11"/>
        <color rgb="FF000000"/>
        <rFont val="Calibri"/>
        <family val="2"/>
        <scheme val="minor"/>
      </rPr>
      <t xml:space="preserve">*Boat and/or Trailer Storage: </t>
    </r>
    <r>
      <rPr>
        <sz val="11"/>
        <color rgb="FF000000"/>
        <rFont val="Calibri"/>
        <family val="2"/>
        <scheme val="minor"/>
      </rPr>
      <t>Weekly Rate</t>
    </r>
  </si>
  <si>
    <r>
      <rPr>
        <b/>
        <sz val="11"/>
        <color rgb="FF000000"/>
        <rFont val="Calibri"/>
        <family val="2"/>
        <scheme val="minor"/>
      </rPr>
      <t>*Boat and/or Trailer Storage</t>
    </r>
    <r>
      <rPr>
        <sz val="11"/>
        <color rgb="FF000000"/>
        <rFont val="Calibri"/>
        <family val="2"/>
        <scheme val="minor"/>
      </rPr>
      <t>: Monthly (not pro-rated)</t>
    </r>
  </si>
  <si>
    <r>
      <t xml:space="preserve">*pre-paid monthly 1st thru 31st; </t>
    </r>
    <r>
      <rPr>
        <b/>
        <i/>
        <sz val="11"/>
        <color rgb="FF000000"/>
        <rFont val="Calibri"/>
        <family val="2"/>
        <scheme val="minor"/>
      </rPr>
      <t>not responsible for damages or hurricane prep</t>
    </r>
  </si>
  <si>
    <t>Support &amp; Amenities: Sub-total</t>
  </si>
  <si>
    <t>Equipment Storage</t>
  </si>
  <si>
    <t>not pro-rated</t>
  </si>
  <si>
    <t># Units</t>
  </si>
  <si>
    <t># weeks(months)</t>
  </si>
  <si>
    <r>
      <rPr>
        <b/>
        <sz val="11"/>
        <color rgb="FF000000"/>
        <rFont val="Calibri"/>
        <family val="2"/>
        <scheme val="minor"/>
      </rPr>
      <t>*Long term</t>
    </r>
    <r>
      <rPr>
        <sz val="11"/>
        <color rgb="FF000000"/>
        <rFont val="Calibri"/>
        <family val="2"/>
        <scheme val="minor"/>
      </rPr>
      <t xml:space="preserve"> - ambient, lockable</t>
    </r>
  </si>
  <si>
    <t>*pre-paid monthly 1st thru 31st; not responsible for damages or hurricane prep</t>
  </si>
  <si>
    <t xml:space="preserve">     Rubbermaid Storage Shed: 48 cu ft (2’ x 4’ x 6’)</t>
  </si>
  <si>
    <t>$40/month*</t>
  </si>
  <si>
    <t xml:space="preserve">     Metal Storage Shed: 360 cu ft (6’ x 10’ x 6’)</t>
  </si>
  <si>
    <t>$320/month*</t>
  </si>
  <si>
    <t xml:space="preserve">Seawater Tank Usage </t>
  </si>
  <si>
    <t>See workbook tab "Seawater Tanks"</t>
  </si>
  <si>
    <t>Facilities: Sub-total</t>
  </si>
  <si>
    <t>Seawater Systems: Sub-total</t>
  </si>
  <si>
    <t>from SW Tab</t>
  </si>
  <si>
    <t xml:space="preserve"> Total Facilities + SW Systems </t>
  </si>
  <si>
    <r>
      <t xml:space="preserve">Administrative Fee </t>
    </r>
    <r>
      <rPr>
        <sz val="12"/>
        <rFont val="Calibri"/>
        <family val="2"/>
        <scheme val="minor"/>
      </rPr>
      <t>(15% of total)</t>
    </r>
  </si>
  <si>
    <t>$56/hour</t>
  </si>
  <si>
    <t>GRAND TOTAL</t>
  </si>
  <si>
    <t xml:space="preserve"> </t>
  </si>
  <si>
    <r>
      <rPr>
        <b/>
        <sz val="12"/>
        <color theme="1"/>
        <rFont val="Calibri"/>
        <family val="2"/>
        <scheme val="minor"/>
      </rPr>
      <t xml:space="preserve">Please submit </t>
    </r>
    <r>
      <rPr>
        <b/>
        <u/>
        <sz val="12"/>
        <color theme="1"/>
        <rFont val="Calibri"/>
        <family val="2"/>
        <scheme val="minor"/>
      </rPr>
      <t>Seawater Use Request Form</t>
    </r>
    <r>
      <rPr>
        <sz val="12"/>
        <color theme="1"/>
        <rFont val="Calibri"/>
        <family val="2"/>
        <scheme val="minor"/>
      </rPr>
      <t xml:space="preserve"> (SURF) with FURF</t>
    </r>
  </si>
  <si>
    <t>Seawater Systems Calculator</t>
  </si>
  <si>
    <t>Also see KML Sea Water Use Procedures &amp; Guidelines</t>
  </si>
  <si>
    <t>*monthly rates not pro-rated</t>
  </si>
  <si>
    <t>Discuss with KML staff to plan all set up, plumbing, and electrical needs</t>
  </si>
  <si>
    <t># available</t>
  </si>
  <si>
    <t xml:space="preserve"> per week</t>
  </si>
  <si>
    <t>per month*</t>
  </si>
  <si>
    <t># Weeks</t>
  </si>
  <si>
    <t>Extended</t>
  </si>
  <si>
    <t># Months</t>
  </si>
  <si>
    <r>
      <t>*</t>
    </r>
    <r>
      <rPr>
        <b/>
        <sz val="11"/>
        <rFont val="Calibri"/>
        <family val="2"/>
      </rPr>
      <t xml:space="preserve">temperature manipulation (per 5-ton heater/chiller unit): </t>
    </r>
    <r>
      <rPr>
        <sz val="11"/>
        <rFont val="Calibri"/>
        <family val="2"/>
      </rPr>
      <t>heating or cooling</t>
    </r>
  </si>
  <si>
    <r>
      <t>*</t>
    </r>
    <r>
      <rPr>
        <b/>
        <sz val="11"/>
        <color rgb="FF000000"/>
        <rFont val="Calibri"/>
        <family val="2"/>
      </rPr>
      <t>pH manipulation:</t>
    </r>
    <r>
      <rPr>
        <sz val="11"/>
        <color rgb="FF000000"/>
        <rFont val="Calibri"/>
        <family val="2"/>
      </rPr>
      <t xml:space="preserve"> (plus direct costs of 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, dosing chemicals, etc) </t>
    </r>
  </si>
  <si>
    <t>discuss with staff</t>
  </si>
  <si>
    <r>
      <rPr>
        <b/>
        <sz val="11"/>
        <rFont val="Calibri"/>
        <family val="2"/>
      </rPr>
      <t>*project support:</t>
    </r>
    <r>
      <rPr>
        <sz val="11"/>
        <rFont val="Calibri"/>
        <family val="2"/>
      </rPr>
      <t xml:space="preserve"> project planning/husbandry/ support/after hours/weekend</t>
    </r>
  </si>
  <si>
    <t>Calculate total Project support hours  under Facility Use tab</t>
  </si>
  <si>
    <t>per hour</t>
  </si>
  <si>
    <r>
      <rPr>
        <b/>
        <sz val="11"/>
        <rFont val="Calibri"/>
        <family val="2"/>
      </rPr>
      <t>*filtration:</t>
    </r>
    <r>
      <rPr>
        <sz val="11"/>
        <rFont val="Calibri"/>
        <family val="2"/>
      </rPr>
      <t xml:space="preserve"> 50µ-0.35µ - cost of filter cartidge additional</t>
    </r>
  </si>
  <si>
    <r>
      <t>*</t>
    </r>
    <r>
      <rPr>
        <b/>
        <sz val="11"/>
        <rFont val="Calibri"/>
        <family val="2"/>
      </rPr>
      <t>Reverse osmosis (RO)</t>
    </r>
    <r>
      <rPr>
        <sz val="11"/>
        <rFont val="Calibri"/>
        <family val="2"/>
      </rPr>
      <t xml:space="preserve"> aquaculture grade water (&gt;5-gal)</t>
    </r>
  </si>
  <si>
    <t>per gal (&gt;5-gal)</t>
  </si>
  <si>
    <r>
      <rPr>
        <b/>
        <sz val="11"/>
        <color rgb="FF000000"/>
        <rFont val="Calibri"/>
        <family val="2"/>
        <scheme val="minor"/>
      </rPr>
      <t xml:space="preserve">Non-KML Ancillary Electrical Equipment: </t>
    </r>
    <r>
      <rPr>
        <sz val="11"/>
        <color rgb="FF000000"/>
        <rFont val="Calibri"/>
        <family val="2"/>
        <scheme val="minor"/>
      </rPr>
      <t>freezers, in-tank heaters/chillers, ovens</t>
    </r>
    <r>
      <rPr>
        <sz val="11"/>
        <color theme="1"/>
        <rFont val="Calibri"/>
        <family val="2"/>
        <scheme val="minor"/>
      </rPr>
      <t xml:space="preserve">, etc; </t>
    </r>
    <r>
      <rPr>
        <i/>
        <sz val="11"/>
        <color theme="1"/>
        <rFont val="Calibri"/>
        <family val="2"/>
        <scheme val="minor"/>
      </rPr>
      <t>Discuss with KML staff</t>
    </r>
  </si>
  <si>
    <r>
      <rPr>
        <b/>
        <sz val="12"/>
        <color rgb="FFFF0000"/>
        <rFont val="Calibri"/>
        <family val="2"/>
      </rPr>
      <t>NOTE: water quality manipulation - additional costs apply (</t>
    </r>
    <r>
      <rPr>
        <sz val="12"/>
        <color rgb="FFFF0000"/>
        <rFont val="Calibri"/>
        <family val="2"/>
      </rPr>
      <t>heating, cooling, ancillary equipment, pH manipulation, etc.)</t>
    </r>
  </si>
  <si>
    <t>Ancillary Support: sub-total</t>
  </si>
  <si>
    <t>Dry Lab 2 - Exclusive Use</t>
  </si>
  <si>
    <t>per day</t>
  </si>
  <si>
    <t># Days</t>
  </si>
  <si>
    <t>Includes two 60-gal seawater tables , EXCLUSIVE USE</t>
  </si>
  <si>
    <t>Dry Lab 2: sub-total</t>
  </si>
  <si>
    <r>
      <t xml:space="preserve">Well System #1 West </t>
    </r>
    <r>
      <rPr>
        <sz val="14"/>
        <rFont val="Calibri"/>
        <family val="2"/>
      </rPr>
      <t>(original KML system)</t>
    </r>
  </si>
  <si>
    <t>tanks, wet tables, &amp; aquaria*</t>
  </si>
  <si>
    <t>dimensions</t>
  </si>
  <si>
    <t>max water depth (in)</t>
  </si>
  <si>
    <t>wet tables 40-gal (all 3 tanks/table)</t>
  </si>
  <si>
    <t xml:space="preserve">32" x 18" x 18" </t>
  </si>
  <si>
    <t>16"</t>
  </si>
  <si>
    <t>4 tables</t>
  </si>
  <si>
    <t>wet tables 135-gal (6')</t>
  </si>
  <si>
    <t xml:space="preserve">72" x 36" x 14" </t>
  </si>
  <si>
    <t>12"</t>
  </si>
  <si>
    <t>wet tables 130-gal (6')</t>
  </si>
  <si>
    <t>75" x 27" x 17"</t>
  </si>
  <si>
    <t>15"</t>
  </si>
  <si>
    <t>wet tables 160-gal (12')</t>
  </si>
  <si>
    <t>144" x 21" x 18"</t>
  </si>
  <si>
    <t>wet tables 250-gal (12')</t>
  </si>
  <si>
    <t xml:space="preserve">144" x 28" x 18" </t>
  </si>
  <si>
    <t>round tanks 475-gal</t>
  </si>
  <si>
    <t>72" x 31" deep</t>
  </si>
  <si>
    <t>27"</t>
  </si>
  <si>
    <t>round tanks 750-gal</t>
  </si>
  <si>
    <t>96" x 28" deep</t>
  </si>
  <si>
    <t>24"</t>
  </si>
  <si>
    <t>Well system #1: sub-total</t>
  </si>
  <si>
    <t>KML-NSF SW System</t>
  </si>
  <si>
    <t>wet tables 240-gal (8')</t>
  </si>
  <si>
    <t>42" x 92" x 15"</t>
  </si>
  <si>
    <t>wet tables 70-gal (3'x4') *note: two 70-gal tanks replace one 240-gal tank in a table</t>
  </si>
  <si>
    <t>32" x 42" x 15"</t>
  </si>
  <si>
    <t>2*</t>
  </si>
  <si>
    <t>NSF SW System: sub-total</t>
  </si>
  <si>
    <r>
      <t xml:space="preserve">FWC Coral Reef Restoration SW System (FWC-CRRSS)  </t>
    </r>
    <r>
      <rPr>
        <b/>
        <sz val="14"/>
        <color rgb="FFFF0000"/>
        <rFont val="Calibri"/>
        <family val="2"/>
        <scheme val="minor"/>
      </rPr>
      <t>No cost with prior project review &amp; approval</t>
    </r>
  </si>
  <si>
    <t>wet tables 70-gal (3'x4')  *note: two 70-gal tanks replace one 240-gal tank in a table</t>
  </si>
  <si>
    <t>8*</t>
  </si>
  <si>
    <t>CRRSS system: subtotal</t>
  </si>
  <si>
    <t>FDEP Coral Response System &amp; Coral Propagation Area</t>
  </si>
  <si>
    <t>call for availability</t>
  </si>
  <si>
    <t>tanks, wet tables, &amp; aquaria</t>
  </si>
  <si>
    <t xml:space="preserve">wet tables 240-gal (8') </t>
  </si>
  <si>
    <t>FDEP system: subtotal</t>
  </si>
  <si>
    <r>
      <rPr>
        <b/>
        <sz val="14"/>
        <rFont val="Calibri"/>
        <family val="2"/>
      </rPr>
      <t>Mesocosm</t>
    </r>
    <r>
      <rPr>
        <sz val="14"/>
        <rFont val="Calibri"/>
        <family val="2"/>
      </rPr>
      <t xml:space="preserve"> (Shallows 4 or 5) 150,000-gal</t>
    </r>
  </si>
  <si>
    <t>ave depth 48"</t>
  </si>
  <si>
    <t>60"</t>
  </si>
  <si>
    <t>round tanks 1000-gal</t>
  </si>
  <si>
    <t>91" X 36" deep</t>
  </si>
  <si>
    <t>32"</t>
  </si>
  <si>
    <t>Mesocosym: subtotal</t>
  </si>
  <si>
    <t xml:space="preserve">Additional Seawater System Equipment </t>
  </si>
  <si>
    <t>Contact Staff for Availability &amp; Setup:</t>
  </si>
  <si>
    <t>per week</t>
  </si>
  <si>
    <t>glass aquarium 10-gal</t>
  </si>
  <si>
    <t xml:space="preserve">20" x 10" x 12" </t>
  </si>
  <si>
    <t>12.5"</t>
  </si>
  <si>
    <t xml:space="preserve">glass aquarium 20-gal </t>
  </si>
  <si>
    <t xml:space="preserve">24" x 16" x 12" </t>
  </si>
  <si>
    <t xml:space="preserve">30" x 12" x 12" </t>
  </si>
  <si>
    <t xml:space="preserve">glass aquarium 30-gal </t>
  </si>
  <si>
    <t xml:space="preserve">30" x 12" x 18.5" </t>
  </si>
  <si>
    <t>18.5"</t>
  </si>
  <si>
    <t>acrylic aquarium 22-gal</t>
  </si>
  <si>
    <t>22" x 18" x 14"</t>
  </si>
  <si>
    <t>14"</t>
  </si>
  <si>
    <r>
      <t xml:space="preserve">Ancillary KML Equipment: </t>
    </r>
    <r>
      <rPr>
        <i/>
        <sz val="11"/>
        <rFont val="Calibri"/>
        <family val="2"/>
      </rPr>
      <t>Discuss with KML staff</t>
    </r>
  </si>
  <si>
    <t># weeks</t>
  </si>
  <si>
    <t>in-tank chiller - included with table</t>
  </si>
  <si>
    <t>500 BTU</t>
  </si>
  <si>
    <t>in-tank titanium heaters - included with table</t>
  </si>
  <si>
    <t>500 W</t>
  </si>
  <si>
    <t>powerheads - included with table</t>
  </si>
  <si>
    <t>Tank circulation</t>
  </si>
  <si>
    <t>in-tank protein skimmer</t>
  </si>
  <si>
    <r>
      <t xml:space="preserve">Wet lab bench space </t>
    </r>
    <r>
      <rPr>
        <sz val="11"/>
        <rFont val="Calibri"/>
        <family val="2"/>
      </rPr>
      <t>(Ambient, exclusive use)</t>
    </r>
  </si>
  <si>
    <t>cost per week</t>
  </si>
  <si>
    <t xml:space="preserve">9' bench  </t>
  </si>
  <si>
    <t>27"W x 9.5'L x 37" high</t>
  </si>
  <si>
    <t>9.5'</t>
  </si>
  <si>
    <t xml:space="preserve">8' bench </t>
  </si>
  <si>
    <t>26"W x 8'L x 38" high</t>
  </si>
  <si>
    <t>8'</t>
  </si>
  <si>
    <r>
      <rPr>
        <b/>
        <sz val="12"/>
        <rFont val="Calibri"/>
        <family val="2"/>
      </rPr>
      <t>Special Project Space</t>
    </r>
    <r>
      <rPr>
        <sz val="11"/>
        <rFont val="Calibri"/>
        <family val="2"/>
      </rPr>
      <t xml:space="preserve"> - project review &amp; approval required</t>
    </r>
  </si>
  <si>
    <t>Project Footprint - per Square Foot/week; staff support add'l</t>
  </si>
  <si>
    <t>Add-on support: sub-total</t>
  </si>
  <si>
    <t>Open-air Pavillion &amp; Wet Lab Area</t>
  </si>
  <si>
    <t>flo-thru tanks include all available as noted of each size</t>
  </si>
  <si>
    <t>wet tables 60-gal (6')</t>
  </si>
  <si>
    <t>75" x 23" x 12"</t>
  </si>
  <si>
    <t>10"</t>
  </si>
  <si>
    <t>1-gal acrylic flo-thru tanks (all 10 = 1 unit)</t>
  </si>
  <si>
    <t>6" x 6" x 6"</t>
  </si>
  <si>
    <t>6"</t>
  </si>
  <si>
    <t>all 10</t>
  </si>
  <si>
    <t>8-gal acrylic flo-thru tanks (all 8 = 1 unit)</t>
  </si>
  <si>
    <t>14" x 12" x12"</t>
  </si>
  <si>
    <t>all 8</t>
  </si>
  <si>
    <t>12-gal acrylic flo-thru tanks (all 6 = 1 unit)</t>
  </si>
  <si>
    <t>24" x 16" x 10"</t>
  </si>
  <si>
    <t>all 6</t>
  </si>
  <si>
    <t>12-gal isolated acrylic tanks (6 tanks = 1 unit)</t>
  </si>
  <si>
    <t>2 sets of 6</t>
  </si>
  <si>
    <t>Pavillion/Wet Lab: subtotal</t>
  </si>
  <si>
    <t>$1.50/mile (staff support hours additional)</t>
  </si>
  <si>
    <t>Dorm checkout by noon</t>
  </si>
  <si>
    <t>$30/in&amp;out; includes 1 day trailer on site</t>
  </si>
  <si>
    <t>$36/foot total length/week</t>
  </si>
  <si>
    <t>$72/foot total length/month*</t>
  </si>
  <si>
    <r>
      <rPr>
        <b/>
        <sz val="11"/>
        <rFont val="Calibri"/>
        <family val="2"/>
      </rPr>
      <t>KML Project Support:</t>
    </r>
    <r>
      <rPr>
        <sz val="11"/>
        <rFont val="Calibri"/>
        <family val="2"/>
      </rPr>
      <t xml:space="preserve"> AAUS diving/project planning/husbandry/after hours/weekend</t>
    </r>
  </si>
  <si>
    <t>2 tables</t>
  </si>
  <si>
    <t xml:space="preserve">Rates to be reviewed annually and may increase 5%-20% </t>
  </si>
  <si>
    <t>$6,951/month* minimum stay 21-days</t>
  </si>
  <si>
    <t>$5,349/month* minimum stay 21-days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</si>
</sst>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"/>
  </numFmts>
  <fonts count="6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7030A0"/>
      <name val="Arial"/>
      <family val="2"/>
    </font>
    <font>
      <sz val="11"/>
      <color rgb="FF00B050"/>
      <name val="Arial"/>
      <family val="2"/>
    </font>
    <font>
      <sz val="11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0"/>
      <color theme="1"/>
      <name val="Showcard Gothic"/>
      <family val="5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Showcard Gothic"/>
      <family val="5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2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7030A0"/>
      <name val="Calibri"/>
      <family val="2"/>
      <scheme val="minor"/>
    </font>
    <font>
      <sz val="14"/>
      <name val="Calibri"/>
      <family val="2"/>
    </font>
    <font>
      <b/>
      <sz val="14"/>
      <color rgb="FF000000"/>
      <name val="Calibri"/>
      <family val="2"/>
      <scheme val="minor"/>
    </font>
    <font>
      <b/>
      <i/>
      <sz val="11"/>
      <color theme="1"/>
      <name val="Calibri"/>
      <family val="2"/>
    </font>
    <font>
      <b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9">
    <xf numFmtId="0" fontId="0" fillId="0" borderId="0" xfId="0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0" fillId="0" borderId="2" xfId="0" applyBorder="1"/>
    <xf numFmtId="164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13" fillId="0" borderId="5" xfId="0" applyFont="1" applyBorder="1"/>
    <xf numFmtId="0" fontId="2" fillId="2" borderId="3" xfId="0" applyFont="1" applyFill="1" applyBorder="1"/>
    <xf numFmtId="164" fontId="2" fillId="2" borderId="5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0" fontId="0" fillId="0" borderId="0" xfId="0" applyAlignment="1">
      <alignment horizontal="center"/>
    </xf>
    <xf numFmtId="0" fontId="4" fillId="0" borderId="0" xfId="0" applyFont="1"/>
    <xf numFmtId="0" fontId="0" fillId="2" borderId="9" xfId="0" applyFill="1" applyBorder="1"/>
    <xf numFmtId="164" fontId="0" fillId="2" borderId="9" xfId="0" applyNumberFormat="1" applyFill="1" applyBorder="1"/>
    <xf numFmtId="0" fontId="19" fillId="0" borderId="0" xfId="0" applyFont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0" borderId="0" xfId="0" applyFont="1"/>
    <xf numFmtId="0" fontId="16" fillId="0" borderId="2" xfId="0" applyFont="1" applyBorder="1"/>
    <xf numFmtId="0" fontId="16" fillId="0" borderId="0" xfId="0" applyFont="1"/>
    <xf numFmtId="0" fontId="16" fillId="0" borderId="5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0" xfId="0" applyFont="1"/>
    <xf numFmtId="0" fontId="20" fillId="0" borderId="4" xfId="0" applyFont="1" applyBorder="1"/>
    <xf numFmtId="0" fontId="20" fillId="0" borderId="5" xfId="0" applyFont="1" applyBorder="1"/>
    <xf numFmtId="0" fontId="2" fillId="2" borderId="6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0" fillId="2" borderId="6" xfId="0" applyFill="1" applyBorder="1"/>
    <xf numFmtId="0" fontId="14" fillId="2" borderId="6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16" fillId="0" borderId="0" xfId="0" applyFont="1" applyAlignment="1">
      <alignment horizontal="center"/>
    </xf>
    <xf numFmtId="0" fontId="0" fillId="0" borderId="16" xfId="0" applyBorder="1"/>
    <xf numFmtId="164" fontId="0" fillId="0" borderId="9" xfId="0" applyNumberFormat="1" applyBorder="1"/>
    <xf numFmtId="0" fontId="0" fillId="0" borderId="17" xfId="0" applyBorder="1"/>
    <xf numFmtId="164" fontId="0" fillId="0" borderId="19" xfId="0" applyNumberFormat="1" applyBorder="1"/>
    <xf numFmtId="0" fontId="0" fillId="0" borderId="20" xfId="0" applyBorder="1"/>
    <xf numFmtId="164" fontId="0" fillId="0" borderId="22" xfId="0" applyNumberFormat="1" applyBorder="1"/>
    <xf numFmtId="0" fontId="20" fillId="0" borderId="16" xfId="0" applyFont="1" applyBorder="1"/>
    <xf numFmtId="164" fontId="2" fillId="0" borderId="18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0" fontId="0" fillId="0" borderId="18" xfId="0" applyBorder="1"/>
    <xf numFmtId="0" fontId="0" fillId="0" borderId="21" xfId="0" applyBorder="1"/>
    <xf numFmtId="0" fontId="18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30" fillId="0" borderId="0" xfId="0" applyFont="1"/>
    <xf numFmtId="0" fontId="13" fillId="0" borderId="0" xfId="0" applyFont="1"/>
    <xf numFmtId="0" fontId="13" fillId="0" borderId="7" xfId="0" applyFont="1" applyBorder="1"/>
    <xf numFmtId="164" fontId="0" fillId="0" borderId="1" xfId="0" applyNumberFormat="1" applyBorder="1"/>
    <xf numFmtId="0" fontId="0" fillId="0" borderId="4" xfId="0" applyBorder="1"/>
    <xf numFmtId="0" fontId="2" fillId="0" borderId="9" xfId="0" applyFont="1" applyBorder="1"/>
    <xf numFmtId="0" fontId="0" fillId="0" borderId="4" xfId="0" applyBorder="1" applyAlignment="1">
      <alignment horizontal="right"/>
    </xf>
    <xf numFmtId="0" fontId="3" fillId="0" borderId="16" xfId="0" applyFont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0" borderId="4" xfId="0" applyFont="1" applyBorder="1"/>
    <xf numFmtId="0" fontId="12" fillId="2" borderId="6" xfId="0" applyFont="1" applyFill="1" applyBorder="1"/>
    <xf numFmtId="0" fontId="0" fillId="2" borderId="7" xfId="0" applyFill="1" applyBorder="1"/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23" fillId="0" borderId="4" xfId="0" applyFont="1" applyBorder="1"/>
    <xf numFmtId="0" fontId="0" fillId="2" borderId="9" xfId="0" applyFill="1" applyBorder="1" applyAlignment="1">
      <alignment horizontal="left" wrapText="1"/>
    </xf>
    <xf numFmtId="0" fontId="17" fillId="2" borderId="13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left"/>
    </xf>
    <xf numFmtId="0" fontId="0" fillId="0" borderId="17" xfId="0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0" fillId="2" borderId="1" xfId="0" applyFill="1" applyBorder="1"/>
    <xf numFmtId="0" fontId="2" fillId="0" borderId="1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165" fontId="0" fillId="0" borderId="0" xfId="0" applyNumberFormat="1"/>
    <xf numFmtId="165" fontId="23" fillId="0" borderId="0" xfId="0" applyNumberFormat="1" applyFont="1" applyAlignment="1">
      <alignment horizontal="center"/>
    </xf>
    <xf numFmtId="0" fontId="21" fillId="2" borderId="7" xfId="0" applyFont="1" applyFill="1" applyBorder="1"/>
    <xf numFmtId="0" fontId="21" fillId="2" borderId="7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16" fillId="0" borderId="4" xfId="0" applyFont="1" applyBorder="1"/>
    <xf numFmtId="0" fontId="39" fillId="0" borderId="0" xfId="0" applyFont="1" applyAlignment="1">
      <alignment horizontal="center"/>
    </xf>
    <xf numFmtId="0" fontId="16" fillId="0" borderId="5" xfId="0" applyFont="1" applyBorder="1"/>
    <xf numFmtId="0" fontId="23" fillId="0" borderId="4" xfId="0" applyFont="1" applyBorder="1" applyAlignment="1">
      <alignment horizontal="right"/>
    </xf>
    <xf numFmtId="0" fontId="23" fillId="0" borderId="9" xfId="0" applyFont="1" applyBorder="1" applyAlignment="1">
      <alignment horizontal="center"/>
    </xf>
    <xf numFmtId="0" fontId="23" fillId="2" borderId="9" xfId="0" applyFont="1" applyFill="1" applyBorder="1"/>
    <xf numFmtId="0" fontId="13" fillId="0" borderId="6" xfId="0" applyFont="1" applyBorder="1"/>
    <xf numFmtId="166" fontId="0" fillId="0" borderId="0" xfId="0" applyNumberFormat="1"/>
    <xf numFmtId="0" fontId="0" fillId="0" borderId="8" xfId="0" applyBorder="1"/>
    <xf numFmtId="165" fontId="36" fillId="2" borderId="6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 wrapText="1"/>
    </xf>
    <xf numFmtId="0" fontId="0" fillId="0" borderId="0" xfId="0" applyAlignment="1">
      <alignment vertical="top"/>
    </xf>
    <xf numFmtId="0" fontId="16" fillId="0" borderId="16" xfId="0" applyFont="1" applyBorder="1" applyAlignment="1">
      <alignment horizontal="center"/>
    </xf>
    <xf numFmtId="0" fontId="23" fillId="0" borderId="4" xfId="0" applyFont="1" applyBorder="1" applyAlignment="1">
      <alignment horizontal="center" vertical="top"/>
    </xf>
    <xf numFmtId="165" fontId="21" fillId="2" borderId="6" xfId="0" applyNumberFormat="1" applyFont="1" applyFill="1" applyBorder="1" applyAlignment="1">
      <alignment horizontal="center"/>
    </xf>
    <xf numFmtId="0" fontId="19" fillId="0" borderId="0" xfId="0" applyFont="1"/>
    <xf numFmtId="0" fontId="41" fillId="0" borderId="0" xfId="0" applyFont="1"/>
    <xf numFmtId="0" fontId="16" fillId="0" borderId="16" xfId="0" applyFont="1" applyBorder="1"/>
    <xf numFmtId="0" fontId="20" fillId="0" borderId="16" xfId="0" applyFont="1" applyBorder="1" applyAlignment="1">
      <alignment horizontal="right"/>
    </xf>
    <xf numFmtId="0" fontId="21" fillId="2" borderId="13" xfId="0" applyFont="1" applyFill="1" applyBorder="1"/>
    <xf numFmtId="0" fontId="0" fillId="0" borderId="18" xfId="0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9" fillId="0" borderId="0" xfId="0" applyFont="1"/>
    <xf numFmtId="165" fontId="19" fillId="0" borderId="0" xfId="0" applyNumberFormat="1" applyFont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4" fillId="3" borderId="31" xfId="0" applyFont="1" applyFill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1" fontId="23" fillId="0" borderId="9" xfId="0" applyNumberFormat="1" applyFont="1" applyBorder="1" applyAlignment="1">
      <alignment horizontal="center"/>
    </xf>
    <xf numFmtId="1" fontId="23" fillId="0" borderId="23" xfId="0" applyNumberFormat="1" applyFont="1" applyBorder="1" applyAlignment="1">
      <alignment horizontal="center"/>
    </xf>
    <xf numFmtId="0" fontId="24" fillId="3" borderId="39" xfId="0" applyFont="1" applyFill="1" applyBorder="1" applyAlignment="1">
      <alignment horizontal="center"/>
    </xf>
    <xf numFmtId="0" fontId="23" fillId="2" borderId="36" xfId="0" applyFont="1" applyFill="1" applyBorder="1" applyAlignment="1">
      <alignment horizontal="center"/>
    </xf>
    <xf numFmtId="0" fontId="23" fillId="2" borderId="40" xfId="0" applyFont="1" applyFill="1" applyBorder="1" applyAlignment="1">
      <alignment horizontal="center"/>
    </xf>
    <xf numFmtId="0" fontId="23" fillId="2" borderId="43" xfId="0" applyFont="1" applyFill="1" applyBorder="1" applyAlignment="1">
      <alignment horizontal="center"/>
    </xf>
    <xf numFmtId="164" fontId="17" fillId="0" borderId="21" xfId="0" applyNumberFormat="1" applyFont="1" applyBorder="1" applyAlignment="1">
      <alignment horizontal="right"/>
    </xf>
    <xf numFmtId="165" fontId="42" fillId="0" borderId="0" xfId="0" applyNumberFormat="1" applyFont="1"/>
    <xf numFmtId="0" fontId="24" fillId="0" borderId="26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40" fillId="0" borderId="25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2" borderId="39" xfId="0" applyFont="1" applyFill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0" fontId="23" fillId="2" borderId="45" xfId="0" applyFont="1" applyFill="1" applyBorder="1" applyAlignment="1">
      <alignment horizontal="center"/>
    </xf>
    <xf numFmtId="4" fontId="24" fillId="0" borderId="25" xfId="0" applyNumberFormat="1" applyFon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44" fontId="24" fillId="2" borderId="32" xfId="0" applyNumberFormat="1" applyFont="1" applyFill="1" applyBorder="1" applyAlignment="1">
      <alignment horizontal="center"/>
    </xf>
    <xf numFmtId="44" fontId="23" fillId="2" borderId="41" xfId="0" applyNumberFormat="1" applyFont="1" applyFill="1" applyBorder="1" applyAlignment="1">
      <alignment horizontal="center"/>
    </xf>
    <xf numFmtId="44" fontId="40" fillId="0" borderId="29" xfId="0" applyNumberFormat="1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44" fontId="23" fillId="0" borderId="24" xfId="0" applyNumberFormat="1" applyFont="1" applyBorder="1" applyAlignment="1">
      <alignment horizontal="center"/>
    </xf>
    <xf numFmtId="44" fontId="0" fillId="0" borderId="0" xfId="0" applyNumberFormat="1"/>
    <xf numFmtId="44" fontId="23" fillId="0" borderId="33" xfId="0" applyNumberFormat="1" applyFont="1" applyBorder="1" applyAlignment="1">
      <alignment horizontal="center"/>
    </xf>
    <xf numFmtId="44" fontId="23" fillId="0" borderId="37" xfId="0" applyNumberFormat="1" applyFont="1" applyBorder="1" applyAlignment="1">
      <alignment horizontal="center"/>
    </xf>
    <xf numFmtId="44" fontId="24" fillId="0" borderId="29" xfId="0" applyNumberFormat="1" applyFont="1" applyBorder="1" applyAlignment="1">
      <alignment horizontal="center"/>
    </xf>
    <xf numFmtId="44" fontId="0" fillId="0" borderId="18" xfId="0" applyNumberFormat="1" applyBorder="1"/>
    <xf numFmtId="44" fontId="24" fillId="2" borderId="32" xfId="0" applyNumberFormat="1" applyFont="1" applyFill="1" applyBorder="1"/>
    <xf numFmtId="44" fontId="23" fillId="0" borderId="33" xfId="0" applyNumberFormat="1" applyFont="1" applyBorder="1"/>
    <xf numFmtId="44" fontId="25" fillId="0" borderId="29" xfId="0" applyNumberFormat="1" applyFont="1" applyBorder="1"/>
    <xf numFmtId="44" fontId="23" fillId="0" borderId="0" xfId="0" applyNumberFormat="1" applyFont="1"/>
    <xf numFmtId="44" fontId="23" fillId="0" borderId="37" xfId="0" applyNumberFormat="1" applyFont="1" applyBorder="1"/>
    <xf numFmtId="44" fontId="24" fillId="0" borderId="29" xfId="0" applyNumberFormat="1" applyFont="1" applyBorder="1"/>
    <xf numFmtId="44" fontId="24" fillId="3" borderId="32" xfId="0" applyNumberFormat="1" applyFont="1" applyFill="1" applyBorder="1"/>
    <xf numFmtId="44" fontId="23" fillId="0" borderId="24" xfId="0" applyNumberFormat="1" applyFont="1" applyBorder="1"/>
    <xf numFmtId="0" fontId="40" fillId="0" borderId="43" xfId="0" applyFont="1" applyBorder="1" applyAlignment="1">
      <alignment horizontal="center"/>
    </xf>
    <xf numFmtId="44" fontId="40" fillId="0" borderId="44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44" fontId="23" fillId="2" borderId="46" xfId="0" applyNumberFormat="1" applyFont="1" applyFill="1" applyBorder="1" applyAlignment="1">
      <alignment horizontal="center"/>
    </xf>
    <xf numFmtId="44" fontId="23" fillId="2" borderId="44" xfId="0" applyNumberFormat="1" applyFont="1" applyFill="1" applyBorder="1" applyAlignment="1">
      <alignment horizontal="center"/>
    </xf>
    <xf numFmtId="44" fontId="25" fillId="0" borderId="44" xfId="0" applyNumberFormat="1" applyFont="1" applyBorder="1"/>
    <xf numFmtId="0" fontId="23" fillId="2" borderId="48" xfId="0" applyFont="1" applyFill="1" applyBorder="1" applyAlignment="1">
      <alignment horizontal="center"/>
    </xf>
    <xf numFmtId="44" fontId="38" fillId="0" borderId="0" xfId="0" applyNumberFormat="1" applyFont="1" applyAlignment="1">
      <alignment horizontal="center"/>
    </xf>
    <xf numFmtId="44" fontId="41" fillId="4" borderId="0" xfId="0" applyNumberFormat="1" applyFont="1" applyFill="1" applyAlignment="1">
      <alignment horizontal="center"/>
    </xf>
    <xf numFmtId="44" fontId="41" fillId="4" borderId="30" xfId="0" applyNumberFormat="1" applyFont="1" applyFill="1" applyBorder="1" applyAlignment="1">
      <alignment horizontal="center"/>
    </xf>
    <xf numFmtId="44" fontId="38" fillId="4" borderId="0" xfId="0" applyNumberFormat="1" applyFont="1" applyFill="1" applyAlignment="1">
      <alignment horizontal="center"/>
    </xf>
    <xf numFmtId="44" fontId="18" fillId="4" borderId="0" xfId="0" applyNumberFormat="1" applyFont="1" applyFill="1" applyAlignment="1">
      <alignment horizontal="center"/>
    </xf>
    <xf numFmtId="44" fontId="41" fillId="4" borderId="29" xfId="0" applyNumberFormat="1" applyFont="1" applyFill="1" applyBorder="1" applyAlignment="1">
      <alignment horizontal="center"/>
    </xf>
    <xf numFmtId="44" fontId="18" fillId="0" borderId="0" xfId="0" applyNumberFormat="1" applyFont="1" applyAlignment="1">
      <alignment horizontal="center"/>
    </xf>
    <xf numFmtId="0" fontId="25" fillId="0" borderId="0" xfId="0" applyFont="1"/>
    <xf numFmtId="164" fontId="24" fillId="2" borderId="13" xfId="0" applyNumberFormat="1" applyFont="1" applyFill="1" applyBorder="1" applyAlignment="1">
      <alignment horizontal="left"/>
    </xf>
    <xf numFmtId="0" fontId="18" fillId="0" borderId="0" xfId="0" applyFont="1"/>
    <xf numFmtId="0" fontId="22" fillId="2" borderId="2" xfId="0" applyFont="1" applyFill="1" applyBorder="1"/>
    <xf numFmtId="0" fontId="22" fillId="2" borderId="2" xfId="0" applyFont="1" applyFill="1" applyBorder="1" applyAlignment="1">
      <alignment horizontal="center"/>
    </xf>
    <xf numFmtId="0" fontId="23" fillId="0" borderId="6" xfId="0" applyFont="1" applyBorder="1" applyAlignment="1">
      <alignment horizontal="center"/>
    </xf>
    <xf numFmtId="44" fontId="23" fillId="0" borderId="6" xfId="0" applyNumberFormat="1" applyFont="1" applyBorder="1" applyAlignment="1">
      <alignment horizontal="center"/>
    </xf>
    <xf numFmtId="44" fontId="23" fillId="0" borderId="6" xfId="0" applyNumberFormat="1" applyFont="1" applyBorder="1"/>
    <xf numFmtId="0" fontId="23" fillId="2" borderId="6" xfId="0" applyFont="1" applyFill="1" applyBorder="1" applyAlignment="1">
      <alignment horizontal="center" vertical="top"/>
    </xf>
    <xf numFmtId="165" fontId="24" fillId="2" borderId="6" xfId="0" applyNumberFormat="1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/>
    </xf>
    <xf numFmtId="44" fontId="24" fillId="2" borderId="6" xfId="0" applyNumberFormat="1" applyFont="1" applyFill="1" applyBorder="1" applyAlignment="1">
      <alignment horizontal="center"/>
    </xf>
    <xf numFmtId="44" fontId="24" fillId="2" borderId="6" xfId="0" applyNumberFormat="1" applyFont="1" applyFill="1" applyBorder="1"/>
    <xf numFmtId="0" fontId="0" fillId="0" borderId="14" xfId="0" applyBorder="1"/>
    <xf numFmtId="0" fontId="33" fillId="0" borderId="5" xfId="0" applyFont="1" applyBorder="1" applyAlignment="1">
      <alignment wrapText="1"/>
    </xf>
    <xf numFmtId="0" fontId="2" fillId="0" borderId="15" xfId="0" applyFont="1" applyBorder="1"/>
    <xf numFmtId="164" fontId="2" fillId="0" borderId="8" xfId="0" applyNumberFormat="1" applyFont="1" applyBorder="1"/>
    <xf numFmtId="0" fontId="2" fillId="0" borderId="14" xfId="0" applyFont="1" applyBorder="1"/>
    <xf numFmtId="164" fontId="2" fillId="0" borderId="3" xfId="0" applyNumberFormat="1" applyFont="1" applyBorder="1"/>
    <xf numFmtId="6" fontId="13" fillId="0" borderId="13" xfId="0" applyNumberFormat="1" applyFont="1" applyBorder="1" applyAlignment="1">
      <alignment horizontal="left"/>
    </xf>
    <xf numFmtId="0" fontId="22" fillId="2" borderId="9" xfId="0" applyFont="1" applyFill="1" applyBorder="1"/>
    <xf numFmtId="0" fontId="24" fillId="2" borderId="23" xfId="0" applyFont="1" applyFill="1" applyBorder="1" applyAlignment="1">
      <alignment horizontal="center"/>
    </xf>
    <xf numFmtId="44" fontId="24" fillId="2" borderId="33" xfId="0" applyNumberFormat="1" applyFont="1" applyFill="1" applyBorder="1" applyAlignment="1">
      <alignment horizontal="center"/>
    </xf>
    <xf numFmtId="0" fontId="0" fillId="4" borderId="0" xfId="0" applyFill="1"/>
    <xf numFmtId="0" fontId="21" fillId="2" borderId="6" xfId="0" applyFont="1" applyFill="1" applyBorder="1"/>
    <xf numFmtId="0" fontId="23" fillId="0" borderId="8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164" fontId="0" fillId="0" borderId="3" xfId="0" applyNumberFormat="1" applyBorder="1"/>
    <xf numFmtId="0" fontId="23" fillId="2" borderId="7" xfId="0" applyFont="1" applyFill="1" applyBorder="1"/>
    <xf numFmtId="0" fontId="23" fillId="2" borderId="10" xfId="0" applyFont="1" applyFill="1" applyBorder="1" applyAlignment="1">
      <alignment horizontal="center"/>
    </xf>
    <xf numFmtId="0" fontId="23" fillId="0" borderId="15" xfId="0" applyFont="1" applyBorder="1"/>
    <xf numFmtId="0" fontId="20" fillId="0" borderId="7" xfId="0" applyFont="1" applyBorder="1"/>
    <xf numFmtId="0" fontId="0" fillId="0" borderId="12" xfId="0" applyBorder="1"/>
    <xf numFmtId="0" fontId="0" fillId="4" borderId="9" xfId="0" applyFill="1" applyBorder="1"/>
    <xf numFmtId="164" fontId="0" fillId="4" borderId="9" xfId="0" applyNumberFormat="1" applyFill="1" applyBorder="1"/>
    <xf numFmtId="0" fontId="33" fillId="0" borderId="7" xfId="0" applyFont="1" applyBorder="1" applyAlignment="1">
      <alignment wrapText="1"/>
    </xf>
    <xf numFmtId="165" fontId="33" fillId="0" borderId="6" xfId="0" applyNumberFormat="1" applyFont="1" applyBorder="1" applyAlignment="1">
      <alignment horizontal="center"/>
    </xf>
    <xf numFmtId="0" fontId="23" fillId="5" borderId="16" xfId="0" applyFont="1" applyFill="1" applyBorder="1"/>
    <xf numFmtId="0" fontId="23" fillId="0" borderId="7" xfId="0" applyFont="1" applyBorder="1" applyAlignment="1">
      <alignment horizontal="center"/>
    </xf>
    <xf numFmtId="0" fontId="13" fillId="0" borderId="4" xfId="0" applyFont="1" applyBorder="1"/>
    <xf numFmtId="0" fontId="23" fillId="2" borderId="49" xfId="0" applyFont="1" applyFill="1" applyBorder="1" applyAlignment="1">
      <alignment horizontal="center"/>
    </xf>
    <xf numFmtId="0" fontId="33" fillId="0" borderId="4" xfId="0" applyFont="1" applyBorder="1" applyAlignment="1">
      <alignment wrapText="1"/>
    </xf>
    <xf numFmtId="0" fontId="2" fillId="0" borderId="16" xfId="0" applyFont="1" applyBorder="1"/>
    <xf numFmtId="0" fontId="2" fillId="0" borderId="7" xfId="0" applyFont="1" applyBorder="1"/>
    <xf numFmtId="0" fontId="2" fillId="0" borderId="5" xfId="0" applyFont="1" applyBorder="1"/>
    <xf numFmtId="0" fontId="50" fillId="0" borderId="0" xfId="0" applyFont="1" applyAlignment="1">
      <alignment horizontal="left" vertical="center"/>
    </xf>
    <xf numFmtId="164" fontId="0" fillId="4" borderId="12" xfId="0" applyNumberFormat="1" applyFill="1" applyBorder="1"/>
    <xf numFmtId="164" fontId="0" fillId="0" borderId="6" xfId="0" applyNumberFormat="1" applyBorder="1"/>
    <xf numFmtId="164" fontId="33" fillId="0" borderId="6" xfId="0" applyNumberFormat="1" applyFont="1" applyBorder="1"/>
    <xf numFmtId="164" fontId="2" fillId="0" borderId="12" xfId="0" applyNumberFormat="1" applyFont="1" applyBorder="1"/>
    <xf numFmtId="164" fontId="0" fillId="0" borderId="5" xfId="0" applyNumberFormat="1" applyBorder="1"/>
    <xf numFmtId="164" fontId="0" fillId="0" borderId="4" xfId="0" applyNumberFormat="1" applyBorder="1"/>
    <xf numFmtId="164" fontId="0" fillId="0" borderId="7" xfId="0" applyNumberFormat="1" applyBorder="1"/>
    <xf numFmtId="164" fontId="0" fillId="0" borderId="12" xfId="0" applyNumberFormat="1" applyBorder="1"/>
    <xf numFmtId="164" fontId="0" fillId="2" borderId="12" xfId="0" applyNumberFormat="1" applyFill="1" applyBorder="1"/>
    <xf numFmtId="164" fontId="17" fillId="0" borderId="6" xfId="0" applyNumberFormat="1" applyFont="1" applyBorder="1"/>
    <xf numFmtId="164" fontId="17" fillId="0" borderId="4" xfId="0" applyNumberFormat="1" applyFont="1" applyBorder="1"/>
    <xf numFmtId="164" fontId="17" fillId="2" borderId="23" xfId="0" applyNumberFormat="1" applyFont="1" applyFill="1" applyBorder="1"/>
    <xf numFmtId="164" fontId="17" fillId="0" borderId="7" xfId="0" applyNumberFormat="1" applyFont="1" applyBorder="1"/>
    <xf numFmtId="164" fontId="33" fillId="0" borderId="3" xfId="0" applyNumberFormat="1" applyFont="1" applyBorder="1"/>
    <xf numFmtId="164" fontId="0" fillId="0" borderId="8" xfId="0" applyNumberFormat="1" applyBorder="1"/>
    <xf numFmtId="164" fontId="3" fillId="0" borderId="1" xfId="0" applyNumberFormat="1" applyFont="1" applyBorder="1"/>
    <xf numFmtId="164" fontId="2" fillId="0" borderId="9" xfId="0" applyNumberFormat="1" applyFont="1" applyBorder="1"/>
    <xf numFmtId="164" fontId="0" fillId="0" borderId="14" xfId="0" applyNumberFormat="1" applyBorder="1"/>
    <xf numFmtId="165" fontId="44" fillId="0" borderId="25" xfId="0" applyNumberFormat="1" applyFont="1" applyBorder="1"/>
    <xf numFmtId="165" fontId="44" fillId="0" borderId="26" xfId="0" applyNumberFormat="1" applyFont="1" applyBorder="1"/>
    <xf numFmtId="165" fontId="44" fillId="0" borderId="0" xfId="0" applyNumberFormat="1" applyFont="1"/>
    <xf numFmtId="0" fontId="40" fillId="0" borderId="0" xfId="0" applyFont="1"/>
    <xf numFmtId="0" fontId="40" fillId="0" borderId="0" xfId="0" applyFont="1" applyAlignment="1">
      <alignment horizontal="center"/>
    </xf>
    <xf numFmtId="44" fontId="4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44" fontId="25" fillId="0" borderId="0" xfId="0" applyNumberFormat="1" applyFont="1"/>
    <xf numFmtId="0" fontId="54" fillId="0" borderId="16" xfId="0" applyFont="1" applyBorder="1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/>
    <xf numFmtId="165" fontId="1" fillId="0" borderId="0" xfId="0" applyNumberFormat="1" applyFont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4" fontId="1" fillId="0" borderId="21" xfId="0" applyNumberFormat="1" applyFont="1" applyBorder="1" applyAlignment="1">
      <alignment horizontal="center"/>
    </xf>
    <xf numFmtId="44" fontId="1" fillId="0" borderId="21" xfId="0" applyNumberFormat="1" applyFont="1" applyBorder="1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0" xfId="0" applyNumberFormat="1" applyFont="1"/>
    <xf numFmtId="0" fontId="1" fillId="2" borderId="9" xfId="0" applyFont="1" applyFill="1" applyBorder="1"/>
    <xf numFmtId="0" fontId="33" fillId="0" borderId="9" xfId="0" applyFont="1" applyBorder="1" applyAlignment="1">
      <alignment horizontal="left"/>
    </xf>
    <xf numFmtId="164" fontId="2" fillId="0" borderId="50" xfId="0" applyNumberFormat="1" applyFont="1" applyBorder="1"/>
    <xf numFmtId="164" fontId="0" fillId="0" borderId="15" xfId="0" applyNumberFormat="1" applyBorder="1"/>
    <xf numFmtId="44" fontId="23" fillId="2" borderId="24" xfId="0" applyNumberFormat="1" applyFont="1" applyFill="1" applyBorder="1"/>
    <xf numFmtId="0" fontId="57" fillId="0" borderId="0" xfId="0" applyFont="1"/>
    <xf numFmtId="164" fontId="57" fillId="0" borderId="0" xfId="0" applyNumberFormat="1" applyFont="1"/>
    <xf numFmtId="44" fontId="38" fillId="4" borderId="25" xfId="0" applyNumberFormat="1" applyFont="1" applyFill="1" applyBorder="1" applyAlignment="1">
      <alignment horizontal="center"/>
    </xf>
    <xf numFmtId="0" fontId="33" fillId="0" borderId="14" xfId="0" applyFont="1" applyBorder="1"/>
    <xf numFmtId="0" fontId="33" fillId="0" borderId="12" xfId="0" applyFont="1" applyBorder="1"/>
    <xf numFmtId="0" fontId="33" fillId="0" borderId="6" xfId="0" applyFont="1" applyBorder="1"/>
    <xf numFmtId="164" fontId="2" fillId="2" borderId="14" xfId="0" applyNumberFormat="1" applyFont="1" applyFill="1" applyBorder="1"/>
    <xf numFmtId="6" fontId="13" fillId="0" borderId="13" xfId="0" applyNumberFormat="1" applyFont="1" applyBorder="1"/>
    <xf numFmtId="0" fontId="36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3" fillId="0" borderId="14" xfId="0" applyFont="1" applyBorder="1"/>
    <xf numFmtId="0" fontId="36" fillId="0" borderId="0" xfId="0" applyFont="1"/>
    <xf numFmtId="164" fontId="36" fillId="0" borderId="30" xfId="0" applyNumberFormat="1" applyFont="1" applyBorder="1"/>
    <xf numFmtId="164" fontId="33" fillId="0" borderId="0" xfId="0" applyNumberFormat="1" applyFont="1"/>
    <xf numFmtId="0" fontId="47" fillId="0" borderId="0" xfId="0" applyFont="1"/>
    <xf numFmtId="164" fontId="36" fillId="0" borderId="0" xfId="0" applyNumberFormat="1" applyFont="1"/>
    <xf numFmtId="0" fontId="13" fillId="0" borderId="15" xfId="0" applyFont="1" applyBorder="1"/>
    <xf numFmtId="0" fontId="30" fillId="0" borderId="2" xfId="0" applyFont="1" applyBorder="1"/>
    <xf numFmtId="0" fontId="17" fillId="2" borderId="26" xfId="0" applyFont="1" applyFill="1" applyBorder="1"/>
    <xf numFmtId="0" fontId="16" fillId="0" borderId="14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38" fillId="2" borderId="25" xfId="0" applyFont="1" applyFill="1" applyBorder="1" applyAlignment="1">
      <alignment horizontal="right"/>
    </xf>
    <xf numFmtId="0" fontId="18" fillId="2" borderId="26" xfId="0" applyFont="1" applyFill="1" applyBorder="1"/>
    <xf numFmtId="164" fontId="18" fillId="2" borderId="26" xfId="0" applyNumberFormat="1" applyFont="1" applyFill="1" applyBorder="1"/>
    <xf numFmtId="164" fontId="18" fillId="2" borderId="30" xfId="0" applyNumberFormat="1" applyFont="1" applyFill="1" applyBorder="1"/>
    <xf numFmtId="165" fontId="2" fillId="2" borderId="9" xfId="0" applyNumberFormat="1" applyFont="1" applyFill="1" applyBorder="1" applyAlignment="1">
      <alignment horizontal="center"/>
    </xf>
    <xf numFmtId="165" fontId="44" fillId="0" borderId="43" xfId="0" applyNumberFormat="1" applyFont="1" applyBorder="1"/>
    <xf numFmtId="165" fontId="44" fillId="0" borderId="11" xfId="0" applyNumberFormat="1" applyFont="1" applyBorder="1"/>
    <xf numFmtId="0" fontId="40" fillId="0" borderId="11" xfId="0" applyFont="1" applyBorder="1"/>
    <xf numFmtId="0" fontId="56" fillId="2" borderId="52" xfId="0" applyFont="1" applyFill="1" applyBorder="1"/>
    <xf numFmtId="0" fontId="35" fillId="2" borderId="53" xfId="0" applyFont="1" applyFill="1" applyBorder="1"/>
    <xf numFmtId="0" fontId="35" fillId="2" borderId="53" xfId="0" applyFont="1" applyFill="1" applyBorder="1" applyAlignment="1">
      <alignment horizontal="center"/>
    </xf>
    <xf numFmtId="165" fontId="21" fillId="2" borderId="54" xfId="0" applyNumberFormat="1" applyFont="1" applyFill="1" applyBorder="1" applyAlignment="1">
      <alignment horizontal="center"/>
    </xf>
    <xf numFmtId="0" fontId="24" fillId="2" borderId="55" xfId="0" applyFont="1" applyFill="1" applyBorder="1" applyAlignment="1">
      <alignment horizontal="center"/>
    </xf>
    <xf numFmtId="0" fontId="13" fillId="0" borderId="8" xfId="0" applyFont="1" applyBorder="1"/>
    <xf numFmtId="0" fontId="13" fillId="0" borderId="3" xfId="0" applyFont="1" applyBorder="1"/>
    <xf numFmtId="0" fontId="32" fillId="0" borderId="16" xfId="0" applyFont="1" applyBorder="1"/>
    <xf numFmtId="44" fontId="23" fillId="0" borderId="13" xfId="0" applyNumberFormat="1" applyFont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44" fontId="24" fillId="3" borderId="7" xfId="0" applyNumberFormat="1" applyFont="1" applyFill="1" applyBorder="1"/>
    <xf numFmtId="0" fontId="23" fillId="2" borderId="15" xfId="0" applyFont="1" applyFill="1" applyBorder="1" applyAlignment="1">
      <alignment horizontal="center"/>
    </xf>
    <xf numFmtId="44" fontId="23" fillId="2" borderId="8" xfId="0" applyNumberFormat="1" applyFont="1" applyFill="1" applyBorder="1"/>
    <xf numFmtId="0" fontId="23" fillId="2" borderId="16" xfId="0" applyFont="1" applyFill="1" applyBorder="1" applyAlignment="1">
      <alignment horizontal="center"/>
    </xf>
    <xf numFmtId="44" fontId="23" fillId="2" borderId="1" xfId="0" applyNumberFormat="1" applyFont="1" applyFill="1" applyBorder="1"/>
    <xf numFmtId="0" fontId="23" fillId="2" borderId="14" xfId="0" applyFont="1" applyFill="1" applyBorder="1" applyAlignment="1">
      <alignment horizontal="center"/>
    </xf>
    <xf numFmtId="44" fontId="23" fillId="2" borderId="3" xfId="0" applyNumberFormat="1" applyFont="1" applyFill="1" applyBorder="1"/>
    <xf numFmtId="0" fontId="23" fillId="0" borderId="14" xfId="0" applyFont="1" applyBorder="1" applyAlignment="1">
      <alignment horizontal="center"/>
    </xf>
    <xf numFmtId="0" fontId="45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44" fontId="24" fillId="0" borderId="0" xfId="0" applyNumberFormat="1" applyFont="1" applyAlignment="1">
      <alignment horizontal="center"/>
    </xf>
    <xf numFmtId="44" fontId="24" fillId="0" borderId="0" xfId="0" applyNumberFormat="1" applyFont="1"/>
    <xf numFmtId="44" fontId="41" fillId="0" borderId="0" xfId="0" applyNumberFormat="1" applyFont="1" applyAlignment="1">
      <alignment horizontal="center"/>
    </xf>
    <xf numFmtId="0" fontId="17" fillId="0" borderId="0" xfId="0" applyFont="1"/>
    <xf numFmtId="0" fontId="25" fillId="2" borderId="28" xfId="0" applyFont="1" applyFill="1" applyBorder="1" applyAlignment="1">
      <alignment horizontal="right"/>
    </xf>
    <xf numFmtId="44" fontId="25" fillId="2" borderId="26" xfId="0" applyNumberFormat="1" applyFont="1" applyFill="1" applyBorder="1" applyAlignment="1">
      <alignment horizontal="center"/>
    </xf>
    <xf numFmtId="44" fontId="17" fillId="2" borderId="26" xfId="0" applyNumberFormat="1" applyFont="1" applyFill="1" applyBorder="1"/>
    <xf numFmtId="44" fontId="25" fillId="2" borderId="3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36" fillId="4" borderId="0" xfId="0" applyFont="1" applyFill="1"/>
    <xf numFmtId="44" fontId="33" fillId="4" borderId="0" xfId="0" applyNumberFormat="1" applyFont="1" applyFill="1"/>
    <xf numFmtId="164" fontId="36" fillId="4" borderId="30" xfId="0" applyNumberFormat="1" applyFont="1" applyFill="1" applyBorder="1"/>
    <xf numFmtId="9" fontId="36" fillId="4" borderId="0" xfId="0" applyNumberFormat="1" applyFont="1" applyFill="1"/>
    <xf numFmtId="0" fontId="33" fillId="4" borderId="0" xfId="0" applyFont="1" applyFill="1"/>
    <xf numFmtId="164" fontId="33" fillId="4" borderId="0" xfId="0" applyNumberFormat="1" applyFont="1" applyFill="1"/>
    <xf numFmtId="0" fontId="17" fillId="0" borderId="0" xfId="0" applyFont="1" applyAlignment="1">
      <alignment horizontal="right"/>
    </xf>
    <xf numFmtId="165" fontId="23" fillId="0" borderId="6" xfId="0" applyNumberFormat="1" applyFont="1" applyBorder="1" applyAlignment="1">
      <alignment horizontal="center" vertical="center"/>
    </xf>
    <xf numFmtId="165" fontId="23" fillId="0" borderId="6" xfId="0" applyNumberFormat="1" applyFont="1" applyBorder="1" applyAlignment="1">
      <alignment horizontal="center"/>
    </xf>
    <xf numFmtId="0" fontId="33" fillId="6" borderId="6" xfId="0" applyFont="1" applyFill="1" applyBorder="1"/>
    <xf numFmtId="164" fontId="33" fillId="6" borderId="6" xfId="0" applyNumberFormat="1" applyFont="1" applyFill="1" applyBorder="1"/>
    <xf numFmtId="0" fontId="33" fillId="6" borderId="13" xfId="0" applyFont="1" applyFill="1" applyBorder="1"/>
    <xf numFmtId="0" fontId="33" fillId="6" borderId="6" xfId="0" applyFont="1" applyFill="1" applyBorder="1" applyAlignment="1">
      <alignment wrapText="1"/>
    </xf>
    <xf numFmtId="0" fontId="33" fillId="6" borderId="12" xfId="0" applyFont="1" applyFill="1" applyBorder="1"/>
    <xf numFmtId="164" fontId="33" fillId="6" borderId="12" xfId="0" applyNumberFormat="1" applyFont="1" applyFill="1" applyBorder="1"/>
    <xf numFmtId="165" fontId="23" fillId="2" borderId="6" xfId="0" applyNumberFormat="1" applyFont="1" applyFill="1" applyBorder="1" applyAlignment="1">
      <alignment horizontal="center"/>
    </xf>
    <xf numFmtId="44" fontId="23" fillId="2" borderId="37" xfId="0" applyNumberFormat="1" applyFont="1" applyFill="1" applyBorder="1" applyAlignment="1">
      <alignment horizontal="center"/>
    </xf>
    <xf numFmtId="44" fontId="23" fillId="2" borderId="33" xfId="0" applyNumberFormat="1" applyFont="1" applyFill="1" applyBorder="1"/>
    <xf numFmtId="0" fontId="20" fillId="0" borderId="16" xfId="0" applyFont="1" applyBorder="1" applyAlignment="1">
      <alignment horizontal="center"/>
    </xf>
    <xf numFmtId="165" fontId="44" fillId="0" borderId="0" xfId="0" applyNumberFormat="1" applyFont="1" applyAlignment="1">
      <alignment horizontal="right"/>
    </xf>
    <xf numFmtId="0" fontId="44" fillId="0" borderId="0" xfId="0" applyFont="1" applyAlignment="1">
      <alignment horizontal="center"/>
    </xf>
    <xf numFmtId="0" fontId="44" fillId="0" borderId="45" xfId="0" applyFont="1" applyBorder="1" applyAlignment="1">
      <alignment horizontal="center"/>
    </xf>
    <xf numFmtId="44" fontId="44" fillId="0" borderId="0" xfId="0" applyNumberFormat="1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9" fillId="0" borderId="0" xfId="0" applyFont="1" applyAlignment="1">
      <alignment vertical="center" wrapText="1"/>
    </xf>
    <xf numFmtId="0" fontId="16" fillId="0" borderId="7" xfId="0" applyFont="1" applyBorder="1"/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65" fontId="60" fillId="0" borderId="43" xfId="0" applyNumberFormat="1" applyFont="1" applyBorder="1" applyAlignment="1">
      <alignment horizontal="left"/>
    </xf>
    <xf numFmtId="165" fontId="60" fillId="0" borderId="11" xfId="0" applyNumberFormat="1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44" fontId="23" fillId="0" borderId="44" xfId="0" applyNumberFormat="1" applyFont="1" applyBorder="1" applyAlignment="1">
      <alignment horizontal="center"/>
    </xf>
    <xf numFmtId="44" fontId="23" fillId="0" borderId="44" xfId="0" applyNumberFormat="1" applyFont="1" applyBorder="1"/>
    <xf numFmtId="0" fontId="0" fillId="0" borderId="23" xfId="0" applyBorder="1"/>
    <xf numFmtId="42" fontId="0" fillId="0" borderId="33" xfId="0" applyNumberFormat="1" applyBorder="1"/>
    <xf numFmtId="44" fontId="38" fillId="4" borderId="26" xfId="0" applyNumberFormat="1" applyFont="1" applyFill="1" applyBorder="1" applyAlignment="1">
      <alignment horizontal="center"/>
    </xf>
    <xf numFmtId="42" fontId="0" fillId="0" borderId="23" xfId="0" applyNumberFormat="1" applyBorder="1"/>
    <xf numFmtId="0" fontId="25" fillId="0" borderId="43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44" fontId="23" fillId="0" borderId="32" xfId="0" applyNumberFormat="1" applyFont="1" applyBorder="1" applyAlignment="1">
      <alignment horizontal="center"/>
    </xf>
    <xf numFmtId="44" fontId="23" fillId="0" borderId="32" xfId="0" applyNumberFormat="1" applyFont="1" applyBorder="1"/>
    <xf numFmtId="0" fontId="23" fillId="0" borderId="52" xfId="0" applyFont="1" applyBorder="1" applyAlignment="1">
      <alignment horizontal="center"/>
    </xf>
    <xf numFmtId="44" fontId="23" fillId="0" borderId="60" xfId="0" applyNumberFormat="1" applyFont="1" applyBorder="1" applyAlignment="1">
      <alignment horizontal="center"/>
    </xf>
    <xf numFmtId="44" fontId="23" fillId="0" borderId="60" xfId="0" applyNumberFormat="1" applyFont="1" applyBorder="1"/>
    <xf numFmtId="165" fontId="60" fillId="0" borderId="52" xfId="0" applyNumberFormat="1" applyFont="1" applyBorder="1" applyAlignment="1">
      <alignment horizontal="left" vertical="center"/>
    </xf>
    <xf numFmtId="165" fontId="23" fillId="0" borderId="53" xfId="0" applyNumberFormat="1" applyFont="1" applyBorder="1" applyAlignment="1">
      <alignment horizontal="center" vertical="center"/>
    </xf>
    <xf numFmtId="0" fontId="23" fillId="0" borderId="60" xfId="0" applyFont="1" applyBorder="1" applyAlignment="1">
      <alignment horizontal="center"/>
    </xf>
    <xf numFmtId="0" fontId="44" fillId="0" borderId="48" xfId="0" applyFont="1" applyBorder="1" applyAlignment="1">
      <alignment horizontal="center"/>
    </xf>
    <xf numFmtId="44" fontId="44" fillId="0" borderId="61" xfId="0" applyNumberFormat="1" applyFont="1" applyBorder="1"/>
    <xf numFmtId="44" fontId="44" fillId="0" borderId="0" xfId="0" applyNumberFormat="1" applyFont="1"/>
    <xf numFmtId="0" fontId="19" fillId="2" borderId="9" xfId="0" applyFont="1" applyFill="1" applyBorder="1" applyAlignment="1">
      <alignment horizontal="center"/>
    </xf>
    <xf numFmtId="0" fontId="46" fillId="2" borderId="12" xfId="0" applyFont="1" applyFill="1" applyBorder="1" applyAlignment="1">
      <alignment horizontal="center"/>
    </xf>
    <xf numFmtId="44" fontId="21" fillId="4" borderId="29" xfId="0" applyNumberFormat="1" applyFont="1" applyFill="1" applyBorder="1" applyAlignment="1">
      <alignment horizontal="center"/>
    </xf>
    <xf numFmtId="0" fontId="45" fillId="0" borderId="25" xfId="0" applyFont="1" applyBorder="1"/>
    <xf numFmtId="0" fontId="45" fillId="0" borderId="26" xfId="0" applyFont="1" applyBorder="1"/>
    <xf numFmtId="44" fontId="23" fillId="6" borderId="38" xfId="0" applyNumberFormat="1" applyFont="1" applyFill="1" applyBorder="1"/>
    <xf numFmtId="0" fontId="20" fillId="6" borderId="14" xfId="0" applyFont="1" applyFill="1" applyBorder="1"/>
    <xf numFmtId="0" fontId="23" fillId="6" borderId="2" xfId="0" applyFont="1" applyFill="1" applyBorder="1"/>
    <xf numFmtId="0" fontId="23" fillId="6" borderId="2" xfId="0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/>
    </xf>
    <xf numFmtId="0" fontId="23" fillId="6" borderId="15" xfId="0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0" fontId="37" fillId="2" borderId="15" xfId="0" applyFont="1" applyFill="1" applyBorder="1"/>
    <xf numFmtId="0" fontId="40" fillId="0" borderId="29" xfId="0" applyFont="1" applyBorder="1"/>
    <xf numFmtId="0" fontId="58" fillId="2" borderId="62" xfId="0" applyFont="1" applyFill="1" applyBorder="1"/>
    <xf numFmtId="0" fontId="16" fillId="2" borderId="63" xfId="0" applyFont="1" applyFill="1" applyBorder="1"/>
    <xf numFmtId="0" fontId="16" fillId="2" borderId="64" xfId="0" applyFont="1" applyFill="1" applyBorder="1" applyAlignment="1">
      <alignment horizontal="center"/>
    </xf>
    <xf numFmtId="0" fontId="16" fillId="2" borderId="63" xfId="0" applyFont="1" applyFill="1" applyBorder="1" applyAlignment="1">
      <alignment horizontal="center"/>
    </xf>
    <xf numFmtId="165" fontId="16" fillId="0" borderId="63" xfId="0" applyNumberFormat="1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0" fillId="0" borderId="40" xfId="0" applyFont="1" applyBorder="1"/>
    <xf numFmtId="0" fontId="20" fillId="0" borderId="43" xfId="0" applyFont="1" applyBorder="1"/>
    <xf numFmtId="0" fontId="20" fillId="0" borderId="51" xfId="0" applyFont="1" applyBorder="1"/>
    <xf numFmtId="0" fontId="20" fillId="0" borderId="51" xfId="0" applyFont="1" applyBorder="1" applyAlignment="1">
      <alignment horizontal="center"/>
    </xf>
    <xf numFmtId="0" fontId="23" fillId="0" borderId="67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44" fontId="23" fillId="0" borderId="38" xfId="0" applyNumberFormat="1" applyFont="1" applyBorder="1" applyAlignment="1">
      <alignment horizontal="center"/>
    </xf>
    <xf numFmtId="44" fontId="23" fillId="0" borderId="35" xfId="0" applyNumberFormat="1" applyFont="1" applyBorder="1"/>
    <xf numFmtId="0" fontId="2" fillId="6" borderId="7" xfId="0" applyFont="1" applyFill="1" applyBorder="1" applyAlignment="1">
      <alignment horizontal="left"/>
    </xf>
    <xf numFmtId="0" fontId="0" fillId="6" borderId="15" xfId="0" applyFill="1" applyBorder="1"/>
    <xf numFmtId="0" fontId="0" fillId="6" borderId="7" xfId="0" applyFill="1" applyBorder="1"/>
    <xf numFmtId="164" fontId="0" fillId="6" borderId="12" xfId="0" applyNumberFormat="1" applyFill="1" applyBorder="1"/>
    <xf numFmtId="0" fontId="0" fillId="6" borderId="6" xfId="0" applyFill="1" applyBorder="1"/>
    <xf numFmtId="164" fontId="0" fillId="6" borderId="6" xfId="0" applyNumberFormat="1" applyFill="1" applyBorder="1"/>
    <xf numFmtId="0" fontId="0" fillId="6" borderId="16" xfId="0" applyFill="1" applyBorder="1"/>
    <xf numFmtId="0" fontId="0" fillId="6" borderId="5" xfId="0" applyFill="1" applyBorder="1"/>
    <xf numFmtId="164" fontId="0" fillId="6" borderId="5" xfId="0" applyNumberFormat="1" applyFill="1" applyBorder="1"/>
    <xf numFmtId="0" fontId="13" fillId="6" borderId="6" xfId="0" applyFont="1" applyFill="1" applyBorder="1"/>
    <xf numFmtId="6" fontId="13" fillId="6" borderId="6" xfId="0" applyNumberFormat="1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0" fillId="6" borderId="14" xfId="0" applyFill="1" applyBorder="1"/>
    <xf numFmtId="0" fontId="0" fillId="6" borderId="15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6" borderId="7" xfId="0" applyFont="1" applyFill="1" applyBorder="1"/>
    <xf numFmtId="0" fontId="2" fillId="6" borderId="5" xfId="0" applyFont="1" applyFill="1" applyBorder="1"/>
    <xf numFmtId="0" fontId="2" fillId="6" borderId="15" xfId="0" applyFont="1" applyFill="1" applyBorder="1"/>
    <xf numFmtId="0" fontId="31" fillId="6" borderId="7" xfId="0" applyFont="1" applyFill="1" applyBorder="1"/>
    <xf numFmtId="0" fontId="0" fillId="6" borderId="1" xfId="0" applyFill="1" applyBorder="1"/>
    <xf numFmtId="0" fontId="0" fillId="6" borderId="4" xfId="0" applyFill="1" applyBorder="1"/>
    <xf numFmtId="0" fontId="0" fillId="6" borderId="3" xfId="0" applyFill="1" applyBorder="1"/>
    <xf numFmtId="164" fontId="33" fillId="6" borderId="5" xfId="0" applyNumberFormat="1" applyFont="1" applyFill="1" applyBorder="1"/>
    <xf numFmtId="0" fontId="13" fillId="6" borderId="14" xfId="0" applyFont="1" applyFill="1" applyBorder="1"/>
    <xf numFmtId="0" fontId="13" fillId="6" borderId="5" xfId="0" applyFont="1" applyFill="1" applyBorder="1"/>
    <xf numFmtId="0" fontId="13" fillId="6" borderId="15" xfId="0" applyFont="1" applyFill="1" applyBorder="1"/>
    <xf numFmtId="0" fontId="13" fillId="6" borderId="8" xfId="0" applyFont="1" applyFill="1" applyBorder="1"/>
    <xf numFmtId="0" fontId="0" fillId="6" borderId="8" xfId="0" applyFill="1" applyBorder="1"/>
    <xf numFmtId="164" fontId="0" fillId="6" borderId="8" xfId="0" applyNumberFormat="1" applyFill="1" applyBorder="1"/>
    <xf numFmtId="164" fontId="0" fillId="6" borderId="7" xfId="0" applyNumberFormat="1" applyFill="1" applyBorder="1"/>
    <xf numFmtId="0" fontId="13" fillId="6" borderId="3" xfId="0" applyFont="1" applyFill="1" applyBorder="1"/>
    <xf numFmtId="0" fontId="14" fillId="6" borderId="6" xfId="0" applyFont="1" applyFill="1" applyBorder="1"/>
    <xf numFmtId="164" fontId="0" fillId="6" borderId="3" xfId="0" applyNumberFormat="1" applyFill="1" applyBorder="1"/>
    <xf numFmtId="0" fontId="14" fillId="6" borderId="15" xfId="0" applyFont="1" applyFill="1" applyBorder="1"/>
    <xf numFmtId="0" fontId="0" fillId="6" borderId="12" xfId="0" applyFill="1" applyBorder="1"/>
    <xf numFmtId="0" fontId="14" fillId="6" borderId="14" xfId="0" applyFont="1" applyFill="1" applyBorder="1"/>
    <xf numFmtId="0" fontId="13" fillId="6" borderId="7" xfId="0" applyFont="1" applyFill="1" applyBorder="1"/>
    <xf numFmtId="0" fontId="32" fillId="6" borderId="13" xfId="0" applyFont="1" applyFill="1" applyBorder="1"/>
    <xf numFmtId="0" fontId="0" fillId="6" borderId="9" xfId="0" applyFill="1" applyBorder="1"/>
    <xf numFmtId="164" fontId="0" fillId="6" borderId="9" xfId="0" applyNumberFormat="1" applyFill="1" applyBorder="1"/>
    <xf numFmtId="164" fontId="0" fillId="6" borderId="15" xfId="0" applyNumberFormat="1" applyFill="1" applyBorder="1"/>
    <xf numFmtId="0" fontId="13" fillId="6" borderId="4" xfId="0" applyFont="1" applyFill="1" applyBorder="1"/>
    <xf numFmtId="0" fontId="13" fillId="6" borderId="16" xfId="0" applyFont="1" applyFill="1" applyBorder="1"/>
    <xf numFmtId="0" fontId="20" fillId="6" borderId="13" xfId="0" applyFont="1" applyFill="1" applyBorder="1" applyAlignment="1">
      <alignment wrapText="1"/>
    </xf>
    <xf numFmtId="0" fontId="0" fillId="6" borderId="10" xfId="0" applyFill="1" applyBorder="1"/>
    <xf numFmtId="0" fontId="42" fillId="6" borderId="7" xfId="0" applyFont="1" applyFill="1" applyBorder="1" applyAlignment="1">
      <alignment horizontal="right"/>
    </xf>
    <xf numFmtId="164" fontId="42" fillId="6" borderId="7" xfId="0" applyNumberFormat="1" applyFont="1" applyFill="1" applyBorder="1" applyAlignment="1">
      <alignment horizontal="right"/>
    </xf>
    <xf numFmtId="164" fontId="17" fillId="6" borderId="8" xfId="0" applyNumberFormat="1" applyFont="1" applyFill="1" applyBorder="1"/>
    <xf numFmtId="0" fontId="20" fillId="6" borderId="6" xfId="0" applyFont="1" applyFill="1" applyBorder="1"/>
    <xf numFmtId="0" fontId="20" fillId="6" borderId="9" xfId="0" applyFont="1" applyFill="1" applyBorder="1"/>
    <xf numFmtId="0" fontId="23" fillId="6" borderId="9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left"/>
    </xf>
    <xf numFmtId="0" fontId="23" fillId="6" borderId="6" xfId="0" applyFont="1" applyFill="1" applyBorder="1" applyAlignment="1">
      <alignment horizontal="center"/>
    </xf>
    <xf numFmtId="44" fontId="23" fillId="6" borderId="13" xfId="0" applyNumberFormat="1" applyFont="1" applyFill="1" applyBorder="1" applyAlignment="1">
      <alignment horizontal="center"/>
    </xf>
    <xf numFmtId="0" fontId="20" fillId="6" borderId="5" xfId="0" applyFont="1" applyFill="1" applyBorder="1"/>
    <xf numFmtId="0" fontId="16" fillId="6" borderId="5" xfId="0" applyFont="1" applyFill="1" applyBorder="1"/>
    <xf numFmtId="0" fontId="16" fillId="6" borderId="5" xfId="0" applyFont="1" applyFill="1" applyBorder="1" applyAlignment="1">
      <alignment horizontal="center"/>
    </xf>
    <xf numFmtId="0" fontId="16" fillId="6" borderId="14" xfId="0" applyFon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0" fontId="23" fillId="6" borderId="10" xfId="0" applyFont="1" applyFill="1" applyBorder="1" applyAlignment="1">
      <alignment horizontal="center"/>
    </xf>
    <xf numFmtId="0" fontId="23" fillId="6" borderId="36" xfId="0" applyFont="1" applyFill="1" applyBorder="1" applyAlignment="1">
      <alignment horizontal="center"/>
    </xf>
    <xf numFmtId="44" fontId="23" fillId="6" borderId="37" xfId="0" applyNumberFormat="1" applyFont="1" applyFill="1" applyBorder="1" applyAlignment="1">
      <alignment horizontal="center"/>
    </xf>
    <xf numFmtId="44" fontId="23" fillId="6" borderId="37" xfId="0" applyNumberFormat="1" applyFont="1" applyFill="1" applyBorder="1"/>
    <xf numFmtId="0" fontId="20" fillId="6" borderId="16" xfId="0" applyFont="1" applyFill="1" applyBorder="1"/>
    <xf numFmtId="0" fontId="16" fillId="6" borderId="4" xfId="0" applyFont="1" applyFill="1" applyBorder="1"/>
    <xf numFmtId="0" fontId="16" fillId="6" borderId="0" xfId="0" applyFont="1" applyFill="1" applyAlignment="1">
      <alignment horizontal="center"/>
    </xf>
    <xf numFmtId="0" fontId="23" fillId="6" borderId="4" xfId="0" applyFont="1" applyFill="1" applyBorder="1" applyAlignment="1">
      <alignment horizontal="center"/>
    </xf>
    <xf numFmtId="165" fontId="23" fillId="6" borderId="59" xfId="0" applyNumberFormat="1" applyFont="1" applyFill="1" applyBorder="1" applyAlignment="1">
      <alignment horizontal="center"/>
    </xf>
    <xf numFmtId="1" fontId="23" fillId="6" borderId="38" xfId="0" applyNumberFormat="1" applyFont="1" applyFill="1" applyBorder="1" applyAlignment="1">
      <alignment horizontal="center"/>
    </xf>
    <xf numFmtId="1" fontId="23" fillId="6" borderId="34" xfId="0" applyNumberFormat="1" applyFont="1" applyFill="1" applyBorder="1" applyAlignment="1">
      <alignment horizontal="center"/>
    </xf>
    <xf numFmtId="44" fontId="23" fillId="6" borderId="38" xfId="0" applyNumberFormat="1" applyFont="1" applyFill="1" applyBorder="1" applyAlignment="1">
      <alignment horizontal="center"/>
    </xf>
    <xf numFmtId="0" fontId="23" fillId="6" borderId="42" xfId="0" applyFont="1" applyFill="1" applyBorder="1" applyAlignment="1">
      <alignment horizontal="center"/>
    </xf>
    <xf numFmtId="44" fontId="23" fillId="6" borderId="35" xfId="0" applyNumberFormat="1" applyFont="1" applyFill="1" applyBorder="1"/>
    <xf numFmtId="0" fontId="20" fillId="6" borderId="15" xfId="0" applyFont="1" applyFill="1" applyBorder="1"/>
    <xf numFmtId="0" fontId="23" fillId="6" borderId="7" xfId="0" applyFont="1" applyFill="1" applyBorder="1"/>
    <xf numFmtId="0" fontId="23" fillId="6" borderId="7" xfId="0" applyFont="1" applyFill="1" applyBorder="1" applyAlignment="1">
      <alignment horizontal="center"/>
    </xf>
    <xf numFmtId="1" fontId="23" fillId="6" borderId="9" xfId="0" applyNumberFormat="1" applyFont="1" applyFill="1" applyBorder="1" applyAlignment="1">
      <alignment horizontal="center"/>
    </xf>
    <xf numFmtId="1" fontId="23" fillId="6" borderId="23" xfId="0" applyNumberFormat="1" applyFont="1" applyFill="1" applyBorder="1" applyAlignment="1">
      <alignment horizontal="center"/>
    </xf>
    <xf numFmtId="44" fontId="23" fillId="6" borderId="24" xfId="0" applyNumberFormat="1" applyFont="1" applyFill="1" applyBorder="1" applyAlignment="1">
      <alignment horizontal="center"/>
    </xf>
    <xf numFmtId="0" fontId="23" fillId="6" borderId="12" xfId="0" applyFont="1" applyFill="1" applyBorder="1" applyAlignment="1">
      <alignment horizontal="center"/>
    </xf>
    <xf numFmtId="44" fontId="23" fillId="6" borderId="33" xfId="0" applyNumberFormat="1" applyFont="1" applyFill="1" applyBorder="1"/>
    <xf numFmtId="0" fontId="23" fillId="6" borderId="4" xfId="0" applyFont="1" applyFill="1" applyBorder="1"/>
    <xf numFmtId="0" fontId="20" fillId="6" borderId="4" xfId="0" applyFont="1" applyFill="1" applyBorder="1"/>
    <xf numFmtId="165" fontId="23" fillId="6" borderId="6" xfId="0" applyNumberFormat="1" applyFont="1" applyFill="1" applyBorder="1" applyAlignment="1">
      <alignment horizontal="center" vertical="center"/>
    </xf>
    <xf numFmtId="165" fontId="23" fillId="6" borderId="7" xfId="0" applyNumberFormat="1" applyFont="1" applyFill="1" applyBorder="1" applyAlignment="1">
      <alignment horizontal="center" vertical="center"/>
    </xf>
    <xf numFmtId="5" fontId="0" fillId="6" borderId="5" xfId="0" applyNumberFormat="1" applyFill="1" applyBorder="1" applyAlignment="1">
      <alignment horizontal="center"/>
    </xf>
    <xf numFmtId="0" fontId="16" fillId="6" borderId="7" xfId="0" applyFont="1" applyFill="1" applyBorder="1"/>
    <xf numFmtId="44" fontId="23" fillId="6" borderId="6" xfId="0" applyNumberFormat="1" applyFont="1" applyFill="1" applyBorder="1" applyAlignment="1">
      <alignment horizontal="center"/>
    </xf>
    <xf numFmtId="44" fontId="23" fillId="6" borderId="6" xfId="0" applyNumberFormat="1" applyFont="1" applyFill="1" applyBorder="1"/>
    <xf numFmtId="0" fontId="20" fillId="6" borderId="5" xfId="0" applyFont="1" applyFill="1" applyBorder="1" applyAlignment="1">
      <alignment horizontal="center"/>
    </xf>
    <xf numFmtId="44" fontId="23" fillId="6" borderId="41" xfId="0" applyNumberFormat="1" applyFont="1" applyFill="1" applyBorder="1" applyAlignment="1">
      <alignment horizontal="center"/>
    </xf>
    <xf numFmtId="44" fontId="23" fillId="6" borderId="7" xfId="0" applyNumberFormat="1" applyFont="1" applyFill="1" applyBorder="1"/>
    <xf numFmtId="0" fontId="20" fillId="6" borderId="7" xfId="0" applyFont="1" applyFill="1" applyBorder="1"/>
    <xf numFmtId="0" fontId="16" fillId="6" borderId="7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23" fillId="6" borderId="13" xfId="0" applyFont="1" applyFill="1" applyBorder="1" applyAlignment="1">
      <alignment horizontal="center"/>
    </xf>
    <xf numFmtId="0" fontId="23" fillId="6" borderId="23" xfId="0" applyFont="1" applyFill="1" applyBorder="1" applyAlignment="1">
      <alignment horizontal="center"/>
    </xf>
    <xf numFmtId="44" fontId="23" fillId="6" borderId="33" xfId="0" applyNumberFormat="1" applyFont="1" applyFill="1" applyBorder="1" applyAlignment="1">
      <alignment horizontal="center"/>
    </xf>
    <xf numFmtId="0" fontId="16" fillId="6" borderId="0" xfId="0" applyFont="1" applyFill="1"/>
    <xf numFmtId="0" fontId="23" fillId="6" borderId="0" xfId="0" applyFont="1" applyFill="1" applyAlignment="1">
      <alignment horizontal="center"/>
    </xf>
    <xf numFmtId="0" fontId="20" fillId="5" borderId="15" xfId="0" applyFont="1" applyFill="1" applyBorder="1"/>
    <xf numFmtId="0" fontId="16" fillId="5" borderId="7" xfId="0" applyFont="1" applyFill="1" applyBorder="1"/>
    <xf numFmtId="0" fontId="16" fillId="5" borderId="10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6" fontId="0" fillId="5" borderId="15" xfId="0" applyNumberFormat="1" applyFill="1" applyBorder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23" fillId="5" borderId="23" xfId="0" applyFont="1" applyFill="1" applyBorder="1" applyAlignment="1">
      <alignment horizontal="center"/>
    </xf>
    <xf numFmtId="44" fontId="23" fillId="5" borderId="33" xfId="0" applyNumberFormat="1" applyFont="1" applyFill="1" applyBorder="1" applyAlignment="1">
      <alignment horizontal="center"/>
    </xf>
    <xf numFmtId="44" fontId="23" fillId="5" borderId="33" xfId="0" applyNumberFormat="1" applyFont="1" applyFill="1" applyBorder="1"/>
    <xf numFmtId="0" fontId="16" fillId="2" borderId="7" xfId="0" applyFont="1" applyFill="1" applyBorder="1"/>
    <xf numFmtId="0" fontId="16" fillId="2" borderId="10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24" fillId="2" borderId="36" xfId="0" applyFont="1" applyFill="1" applyBorder="1" applyAlignment="1">
      <alignment horizontal="center"/>
    </xf>
    <xf numFmtId="44" fontId="24" fillId="2" borderId="37" xfId="0" applyNumberFormat="1" applyFont="1" applyFill="1" applyBorder="1"/>
    <xf numFmtId="0" fontId="20" fillId="6" borderId="7" xfId="0" applyFont="1" applyFill="1" applyBorder="1" applyAlignment="1">
      <alignment horizontal="center"/>
    </xf>
    <xf numFmtId="0" fontId="24" fillId="6" borderId="9" xfId="0" applyFont="1" applyFill="1" applyBorder="1" applyAlignment="1">
      <alignment horizontal="center"/>
    </xf>
    <xf numFmtId="0" fontId="24" fillId="6" borderId="23" xfId="0" applyFont="1" applyFill="1" applyBorder="1" applyAlignment="1">
      <alignment horizontal="center"/>
    </xf>
    <xf numFmtId="44" fontId="24" fillId="6" borderId="33" xfId="0" applyNumberFormat="1" applyFont="1" applyFill="1" applyBorder="1" applyAlignment="1">
      <alignment horizontal="center"/>
    </xf>
    <xf numFmtId="0" fontId="24" fillId="6" borderId="12" xfId="0" applyFont="1" applyFill="1" applyBorder="1" applyAlignment="1">
      <alignment horizontal="center"/>
    </xf>
    <xf numFmtId="44" fontId="24" fillId="6" borderId="33" xfId="0" applyNumberFormat="1" applyFont="1" applyFill="1" applyBorder="1"/>
    <xf numFmtId="42" fontId="23" fillId="6" borderId="6" xfId="0" applyNumberFormat="1" applyFont="1" applyFill="1" applyBorder="1" applyAlignment="1">
      <alignment horizontal="center"/>
    </xf>
    <xf numFmtId="42" fontId="23" fillId="6" borderId="6" xfId="0" applyNumberFormat="1" applyFont="1" applyFill="1" applyBorder="1"/>
    <xf numFmtId="0" fontId="23" fillId="6" borderId="4" xfId="0" applyFont="1" applyFill="1" applyBorder="1" applyAlignment="1">
      <alignment horizontal="center" vertical="top"/>
    </xf>
    <xf numFmtId="0" fontId="23" fillId="6" borderId="5" xfId="0" applyFont="1" applyFill="1" applyBorder="1"/>
    <xf numFmtId="0" fontId="23" fillId="6" borderId="5" xfId="0" applyFont="1" applyFill="1" applyBorder="1" applyAlignment="1">
      <alignment horizontal="center" vertical="top"/>
    </xf>
    <xf numFmtId="0" fontId="23" fillId="6" borderId="16" xfId="0" applyFont="1" applyFill="1" applyBorder="1"/>
    <xf numFmtId="0" fontId="23" fillId="6" borderId="1" xfId="0" applyFont="1" applyFill="1" applyBorder="1" applyAlignment="1">
      <alignment horizontal="center" vertical="top"/>
    </xf>
    <xf numFmtId="0" fontId="24" fillId="6" borderId="0" xfId="0" applyFont="1" applyFill="1"/>
    <xf numFmtId="165" fontId="23" fillId="6" borderId="6" xfId="0" applyNumberFormat="1" applyFont="1" applyFill="1" applyBorder="1" applyAlignment="1">
      <alignment horizontal="center"/>
    </xf>
    <xf numFmtId="0" fontId="20" fillId="6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1" fillId="4" borderId="0" xfId="0" applyFont="1" applyFill="1"/>
    <xf numFmtId="0" fontId="31" fillId="4" borderId="9" xfId="0" applyFont="1" applyFill="1" applyBorder="1"/>
    <xf numFmtId="0" fontId="21" fillId="2" borderId="15" xfId="0" applyFont="1" applyFill="1" applyBorder="1"/>
    <xf numFmtId="164" fontId="0" fillId="0" borderId="1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7" fillId="2" borderId="13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17" fillId="2" borderId="24" xfId="0" applyFont="1" applyFill="1" applyBorder="1" applyAlignment="1">
      <alignment horizontal="right"/>
    </xf>
    <xf numFmtId="0" fontId="47" fillId="0" borderId="7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165" fontId="23" fillId="6" borderId="6" xfId="0" applyNumberFormat="1" applyFont="1" applyFill="1" applyBorder="1" applyAlignment="1">
      <alignment horizontal="center"/>
    </xf>
    <xf numFmtId="164" fontId="23" fillId="6" borderId="6" xfId="0" applyNumberFormat="1" applyFont="1" applyFill="1" applyBorder="1" applyAlignment="1">
      <alignment horizontal="center"/>
    </xf>
    <xf numFmtId="165" fontId="61" fillId="2" borderId="25" xfId="0" applyNumberFormat="1" applyFont="1" applyFill="1" applyBorder="1" applyAlignment="1">
      <alignment horizontal="center"/>
    </xf>
    <xf numFmtId="165" fontId="61" fillId="2" borderId="26" xfId="0" applyNumberFormat="1" applyFont="1" applyFill="1" applyBorder="1" applyAlignment="1">
      <alignment horizontal="center"/>
    </xf>
    <xf numFmtId="165" fontId="61" fillId="2" borderId="27" xfId="0" applyNumberFormat="1" applyFont="1" applyFill="1" applyBorder="1" applyAlignment="1">
      <alignment horizontal="center"/>
    </xf>
    <xf numFmtId="0" fontId="45" fillId="0" borderId="25" xfId="0" applyFont="1" applyBorder="1" applyAlignment="1">
      <alignment horizontal="center"/>
    </xf>
    <xf numFmtId="0" fontId="45" fillId="0" borderId="26" xfId="0" applyFont="1" applyBorder="1" applyAlignment="1">
      <alignment horizontal="center"/>
    </xf>
    <xf numFmtId="165" fontId="23" fillId="0" borderId="6" xfId="0" applyNumberFormat="1" applyFont="1" applyBorder="1" applyAlignment="1">
      <alignment horizontal="center" vertical="center"/>
    </xf>
    <xf numFmtId="165" fontId="21" fillId="2" borderId="13" xfId="0" applyNumberFormat="1" applyFont="1" applyFill="1" applyBorder="1" applyAlignment="1">
      <alignment horizontal="center"/>
    </xf>
    <xf numFmtId="165" fontId="21" fillId="2" borderId="12" xfId="0" applyNumberFormat="1" applyFont="1" applyFill="1" applyBorder="1" applyAlignment="1">
      <alignment horizontal="center"/>
    </xf>
    <xf numFmtId="165" fontId="23" fillId="0" borderId="15" xfId="0" applyNumberFormat="1" applyFont="1" applyBorder="1" applyAlignment="1">
      <alignment horizontal="center" vertical="center"/>
    </xf>
    <xf numFmtId="165" fontId="23" fillId="0" borderId="66" xfId="0" applyNumberFormat="1" applyFont="1" applyBorder="1" applyAlignment="1">
      <alignment horizontal="center" vertical="center"/>
    </xf>
    <xf numFmtId="165" fontId="23" fillId="0" borderId="7" xfId="0" applyNumberFormat="1" applyFont="1" applyBorder="1" applyAlignment="1">
      <alignment horizontal="center" vertical="center"/>
    </xf>
    <xf numFmtId="165" fontId="23" fillId="0" borderId="51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165" fontId="21" fillId="2" borderId="13" xfId="0" applyNumberFormat="1" applyFont="1" applyFill="1" applyBorder="1" applyAlignment="1">
      <alignment horizontal="left"/>
    </xf>
    <xf numFmtId="165" fontId="21" fillId="2" borderId="9" xfId="0" applyNumberFormat="1" applyFont="1" applyFill="1" applyBorder="1" applyAlignment="1">
      <alignment horizontal="left"/>
    </xf>
    <xf numFmtId="165" fontId="16" fillId="0" borderId="15" xfId="0" applyNumberFormat="1" applyFont="1" applyBorder="1" applyAlignment="1">
      <alignment horizontal="center" vertical="center"/>
    </xf>
    <xf numFmtId="165" fontId="16" fillId="0" borderId="8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165" fontId="16" fillId="6" borderId="47" xfId="0" applyNumberFormat="1" applyFont="1" applyFill="1" applyBorder="1" applyAlignment="1">
      <alignment horizontal="center"/>
    </xf>
    <xf numFmtId="165" fontId="16" fillId="6" borderId="42" xfId="0" applyNumberFormat="1" applyFont="1" applyFill="1" applyBorder="1" applyAlignment="1">
      <alignment horizontal="center"/>
    </xf>
    <xf numFmtId="165" fontId="23" fillId="0" borderId="16" xfId="0" applyNumberFormat="1" applyFont="1" applyBorder="1" applyAlignment="1">
      <alignment horizontal="center" vertical="center"/>
    </xf>
    <xf numFmtId="165" fontId="23" fillId="0" borderId="14" xfId="0" applyNumberFormat="1" applyFont="1" applyBorder="1" applyAlignment="1">
      <alignment horizontal="center" vertical="center"/>
    </xf>
    <xf numFmtId="165" fontId="23" fillId="0" borderId="5" xfId="0" applyNumberFormat="1" applyFont="1" applyBorder="1" applyAlignment="1">
      <alignment horizontal="center" vertical="center"/>
    </xf>
    <xf numFmtId="0" fontId="0" fillId="6" borderId="56" xfId="0" applyFill="1" applyBorder="1" applyAlignment="1">
      <alignment horizontal="left"/>
    </xf>
    <xf numFmtId="0" fontId="0" fillId="6" borderId="57" xfId="0" applyFill="1" applyBorder="1" applyAlignment="1">
      <alignment horizontal="left"/>
    </xf>
    <xf numFmtId="0" fontId="0" fillId="6" borderId="58" xfId="0" applyFill="1" applyBorder="1" applyAlignment="1">
      <alignment horizontal="left"/>
    </xf>
    <xf numFmtId="165" fontId="44" fillId="0" borderId="25" xfId="0" applyNumberFormat="1" applyFont="1" applyBorder="1" applyAlignment="1">
      <alignment horizontal="right"/>
    </xf>
    <xf numFmtId="165" fontId="44" fillId="0" borderId="26" xfId="0" applyNumberFormat="1" applyFont="1" applyBorder="1" applyAlignment="1">
      <alignment horizontal="right"/>
    </xf>
    <xf numFmtId="165" fontId="23" fillId="0" borderId="6" xfId="0" applyNumberFormat="1" applyFont="1" applyBorder="1" applyAlignment="1">
      <alignment horizontal="center"/>
    </xf>
    <xf numFmtId="165" fontId="23" fillId="0" borderId="4" xfId="0" applyNumberFormat="1" applyFont="1" applyBorder="1" applyAlignment="1">
      <alignment horizontal="center" vertical="center"/>
    </xf>
    <xf numFmtId="165" fontId="0" fillId="6" borderId="7" xfId="0" applyNumberFormat="1" applyFill="1" applyBorder="1" applyAlignment="1">
      <alignment horizontal="center" vertical="center"/>
    </xf>
    <xf numFmtId="165" fontId="0" fillId="6" borderId="5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8"/>
  <sheetViews>
    <sheetView tabSelected="1" view="pageLayout" topLeftCell="A9" zoomScale="120" zoomScaleNormal="100" zoomScalePageLayoutView="120" workbookViewId="0">
      <selection activeCell="B19" sqref="B19"/>
    </sheetView>
  </sheetViews>
  <sheetFormatPr defaultColWidth="8.85546875" defaultRowHeight="15" x14ac:dyDescent="0.25"/>
  <cols>
    <col min="1" max="1" width="62.42578125" customWidth="1"/>
    <col min="2" max="2" width="45.7109375" customWidth="1"/>
    <col min="4" max="4" width="9.85546875" style="1" customWidth="1"/>
    <col min="5" max="5" width="16.42578125" bestFit="1" customWidth="1"/>
    <col min="6" max="6" width="14.28515625" style="1" customWidth="1"/>
    <col min="7" max="7" width="12.7109375" style="273" bestFit="1" customWidth="1"/>
  </cols>
  <sheetData>
    <row r="1" spans="1:7" ht="26.25" x14ac:dyDescent="0.35">
      <c r="A1" s="101"/>
      <c r="B1" s="41" t="s">
        <v>0</v>
      </c>
      <c r="C1" s="49"/>
      <c r="D1" s="54" t="s">
        <v>1</v>
      </c>
      <c r="E1" s="56"/>
      <c r="F1" s="50" t="s">
        <v>2</v>
      </c>
    </row>
    <row r="2" spans="1:7" ht="19.5" thickBot="1" x14ac:dyDescent="0.35">
      <c r="A2" s="60" t="s">
        <v>3</v>
      </c>
      <c r="B2" s="91" t="s">
        <v>4</v>
      </c>
      <c r="C2" s="51"/>
      <c r="D2" s="55" t="s">
        <v>5</v>
      </c>
      <c r="E2" s="57"/>
      <c r="F2" s="52" t="s">
        <v>6</v>
      </c>
    </row>
    <row r="3" spans="1:7" ht="18.75" x14ac:dyDescent="0.3">
      <c r="A3" s="58" t="s">
        <v>7</v>
      </c>
      <c r="B3" s="9"/>
      <c r="C3" s="43"/>
      <c r="D3" s="10"/>
    </row>
    <row r="4" spans="1:7" ht="18.75" x14ac:dyDescent="0.3">
      <c r="A4" s="58" t="s">
        <v>8</v>
      </c>
      <c r="B4" s="258"/>
      <c r="C4" s="42"/>
      <c r="D4" s="48"/>
      <c r="E4" s="187" t="s">
        <v>9</v>
      </c>
      <c r="F4" s="188"/>
    </row>
    <row r="5" spans="1:7" ht="18.75" x14ac:dyDescent="0.3">
      <c r="A5" s="58" t="s">
        <v>10</v>
      </c>
      <c r="B5" s="42"/>
      <c r="C5" s="42"/>
      <c r="D5" s="48"/>
      <c r="E5" s="189" t="s">
        <v>11</v>
      </c>
      <c r="F5" s="190"/>
    </row>
    <row r="6" spans="1:7" ht="15.75" thickBot="1" x14ac:dyDescent="0.3">
      <c r="A6" s="217" t="s">
        <v>274</v>
      </c>
      <c r="C6" s="42"/>
      <c r="D6" s="48"/>
      <c r="E6" s="9"/>
      <c r="F6" s="10"/>
      <c r="G6" s="270"/>
    </row>
    <row r="7" spans="1:7" ht="19.5" thickBot="1" x14ac:dyDescent="0.35">
      <c r="A7" s="37" t="s">
        <v>12</v>
      </c>
      <c r="B7" s="18" t="s">
        <v>13</v>
      </c>
      <c r="C7" s="15" t="s">
        <v>14</v>
      </c>
      <c r="D7" s="16" t="s">
        <v>15</v>
      </c>
      <c r="E7" s="17" t="s">
        <v>16</v>
      </c>
      <c r="F7" s="268" t="s">
        <v>17</v>
      </c>
      <c r="G7" s="264" t="s">
        <v>18</v>
      </c>
    </row>
    <row r="8" spans="1:7" x14ac:dyDescent="0.25">
      <c r="A8" s="205" t="s">
        <v>19</v>
      </c>
      <c r="C8" s="205"/>
      <c r="D8" s="206"/>
      <c r="E8" s="533" t="s">
        <v>268</v>
      </c>
      <c r="F8" s="218"/>
      <c r="G8" s="320"/>
    </row>
    <row r="9" spans="1:7" x14ac:dyDescent="0.25">
      <c r="A9" s="415" t="s">
        <v>20</v>
      </c>
      <c r="B9" s="402" t="s">
        <v>21</v>
      </c>
      <c r="C9" s="402"/>
      <c r="D9" s="405">
        <v>64</v>
      </c>
      <c r="E9" s="404"/>
      <c r="F9" s="405">
        <f>C9*D9*E9</f>
        <v>0</v>
      </c>
      <c r="G9" s="321"/>
    </row>
    <row r="10" spans="1:7" x14ac:dyDescent="0.25">
      <c r="A10" s="215" t="s">
        <v>22</v>
      </c>
      <c r="B10" s="12" t="s">
        <v>23</v>
      </c>
      <c r="C10" s="71"/>
      <c r="D10" s="225">
        <v>1024</v>
      </c>
      <c r="E10" s="11"/>
      <c r="F10" s="219">
        <f>D10*E10</f>
        <v>0</v>
      </c>
      <c r="G10" s="321"/>
    </row>
    <row r="11" spans="1:7" x14ac:dyDescent="0.25">
      <c r="A11" s="216" t="s">
        <v>24</v>
      </c>
      <c r="B11" s="13" t="s">
        <v>25</v>
      </c>
      <c r="C11" s="44"/>
      <c r="D11" s="225">
        <v>512</v>
      </c>
      <c r="E11" s="11"/>
      <c r="F11" s="219">
        <f>D11*E11</f>
        <v>0</v>
      </c>
      <c r="G11" s="321"/>
    </row>
    <row r="12" spans="1:7" x14ac:dyDescent="0.25">
      <c r="A12" s="417" t="s">
        <v>26</v>
      </c>
      <c r="B12" s="418" t="s">
        <v>27</v>
      </c>
      <c r="C12" s="419"/>
      <c r="D12" s="403"/>
      <c r="E12" s="404"/>
      <c r="F12" s="405"/>
      <c r="G12" s="321"/>
    </row>
    <row r="13" spans="1:7" x14ac:dyDescent="0.25">
      <c r="A13" s="187" t="s">
        <v>28</v>
      </c>
      <c r="B13" s="207" t="s">
        <v>29</v>
      </c>
      <c r="C13" s="204"/>
      <c r="D13" s="220">
        <v>1344</v>
      </c>
      <c r="E13" s="11"/>
      <c r="F13" s="219">
        <f>C13*D13*E13</f>
        <v>0</v>
      </c>
      <c r="G13" s="321"/>
    </row>
    <row r="14" spans="1:7" x14ac:dyDescent="0.25">
      <c r="A14" s="265" t="s">
        <v>30</v>
      </c>
      <c r="B14" s="186" t="s">
        <v>31</v>
      </c>
      <c r="C14" s="266"/>
      <c r="D14" s="220">
        <v>801</v>
      </c>
      <c r="E14" s="267"/>
      <c r="F14" s="220">
        <f>C14*D14*E14</f>
        <v>0</v>
      </c>
      <c r="G14" s="321"/>
    </row>
    <row r="15" spans="1:7" x14ac:dyDescent="0.25">
      <c r="A15" s="331" t="s">
        <v>32</v>
      </c>
      <c r="B15" s="332" t="s">
        <v>33</v>
      </c>
      <c r="C15" s="333"/>
      <c r="D15" s="334"/>
      <c r="E15" s="329"/>
      <c r="F15" s="330"/>
      <c r="G15" s="321"/>
    </row>
    <row r="16" spans="1:7" x14ac:dyDescent="0.25">
      <c r="A16" s="214" t="s">
        <v>34</v>
      </c>
      <c r="B16" s="213" t="s">
        <v>276</v>
      </c>
      <c r="C16" s="44"/>
      <c r="D16" s="231">
        <v>5349</v>
      </c>
      <c r="E16" s="13"/>
      <c r="F16" s="222">
        <f>D16*E16</f>
        <v>0</v>
      </c>
      <c r="G16" s="321"/>
    </row>
    <row r="17" spans="1:7" x14ac:dyDescent="0.25">
      <c r="A17" s="189" t="s">
        <v>35</v>
      </c>
      <c r="B17" s="186" t="s">
        <v>275</v>
      </c>
      <c r="C17" s="45"/>
      <c r="D17" s="231">
        <v>6951</v>
      </c>
      <c r="E17" s="11"/>
      <c r="F17" s="219">
        <f>D17*E17</f>
        <v>0</v>
      </c>
      <c r="G17" s="321"/>
    </row>
    <row r="18" spans="1:7" x14ac:dyDescent="0.25">
      <c r="A18" s="406" t="s">
        <v>36</v>
      </c>
      <c r="B18" s="420" t="s">
        <v>37</v>
      </c>
      <c r="C18" s="421"/>
      <c r="D18" s="422">
        <v>72</v>
      </c>
      <c r="E18" s="404"/>
      <c r="F18" s="405">
        <f>C18*D18*E18</f>
        <v>0</v>
      </c>
      <c r="G18" s="321"/>
    </row>
    <row r="19" spans="1:7" x14ac:dyDescent="0.25">
      <c r="A19" s="423" t="s">
        <v>38</v>
      </c>
      <c r="B19" s="424" t="s">
        <v>39</v>
      </c>
      <c r="C19" s="402"/>
      <c r="D19" s="405">
        <v>1300</v>
      </c>
      <c r="E19" s="404"/>
      <c r="F19" s="405">
        <f>C19*D19*E19</f>
        <v>0</v>
      </c>
      <c r="G19" s="321"/>
    </row>
    <row r="20" spans="1:7" x14ac:dyDescent="0.25">
      <c r="A20" s="12" t="s">
        <v>40</v>
      </c>
      <c r="B20" s="12" t="s">
        <v>41</v>
      </c>
      <c r="C20" s="11"/>
      <c r="D20" s="219">
        <v>204</v>
      </c>
      <c r="E20" s="11"/>
      <c r="F20" s="219">
        <f t="shared" ref="F20:F21" si="0">C20*D20*E20</f>
        <v>0</v>
      </c>
      <c r="G20" s="321"/>
    </row>
    <row r="21" spans="1:7" x14ac:dyDescent="0.25">
      <c r="A21" s="64" t="s">
        <v>42</v>
      </c>
      <c r="B21" s="64" t="s">
        <v>43</v>
      </c>
      <c r="C21" s="12"/>
      <c r="D21" s="219">
        <v>102</v>
      </c>
      <c r="E21" s="11"/>
      <c r="F21" s="219">
        <f t="shared" si="0"/>
        <v>0</v>
      </c>
      <c r="G21" s="321"/>
    </row>
    <row r="22" spans="1:7" x14ac:dyDescent="0.25">
      <c r="A22" s="425" t="s">
        <v>44</v>
      </c>
      <c r="B22" s="426" t="s">
        <v>45</v>
      </c>
      <c r="C22" s="427"/>
      <c r="D22" s="428">
        <v>32</v>
      </c>
      <c r="E22" s="402"/>
      <c r="F22" s="429">
        <f>D22*E22</f>
        <v>0</v>
      </c>
      <c r="G22" s="321"/>
    </row>
    <row r="23" spans="1:7" x14ac:dyDescent="0.25">
      <c r="A23" s="423" t="s">
        <v>46</v>
      </c>
      <c r="B23" s="430" t="s">
        <v>47</v>
      </c>
      <c r="C23" s="419"/>
      <c r="D23" s="428">
        <v>576</v>
      </c>
      <c r="E23" s="402"/>
      <c r="F23" s="429">
        <f>D23*E23</f>
        <v>0</v>
      </c>
      <c r="G23" s="321"/>
    </row>
    <row r="24" spans="1:7" x14ac:dyDescent="0.25">
      <c r="A24" s="278" t="s">
        <v>48</v>
      </c>
      <c r="B24" s="296" t="s">
        <v>49</v>
      </c>
      <c r="C24" s="71"/>
      <c r="D24" s="225">
        <v>70</v>
      </c>
      <c r="E24" s="535" t="s">
        <v>50</v>
      </c>
      <c r="F24" s="536"/>
      <c r="G24" s="321"/>
    </row>
    <row r="25" spans="1:7" x14ac:dyDescent="0.25">
      <c r="A25" s="272" t="s">
        <v>51</v>
      </c>
      <c r="B25" s="297" t="s">
        <v>52</v>
      </c>
      <c r="C25" s="44"/>
      <c r="D25" s="225">
        <v>1260</v>
      </c>
      <c r="E25" s="537"/>
      <c r="F25" s="538"/>
      <c r="G25" s="321"/>
    </row>
    <row r="26" spans="1:7" x14ac:dyDescent="0.25">
      <c r="A26" s="431" t="s">
        <v>53</v>
      </c>
      <c r="B26" s="409" t="s">
        <v>54</v>
      </c>
      <c r="C26" s="407"/>
      <c r="D26" s="432">
        <v>64</v>
      </c>
      <c r="E26" s="407"/>
      <c r="F26" s="405">
        <f>D26*E26</f>
        <v>0</v>
      </c>
      <c r="G26" s="321"/>
    </row>
    <row r="27" spans="1:7" x14ac:dyDescent="0.25">
      <c r="A27" s="96" t="s">
        <v>55</v>
      </c>
      <c r="B27" s="191" t="s">
        <v>56</v>
      </c>
      <c r="C27" s="39"/>
      <c r="D27" s="232">
        <v>100</v>
      </c>
      <c r="E27" s="71"/>
      <c r="F27" s="219">
        <f t="shared" ref="F27" si="1">D27*E27</f>
        <v>0</v>
      </c>
      <c r="G27" s="321"/>
    </row>
    <row r="28" spans="1:7" ht="15.75" thickBot="1" x14ac:dyDescent="0.3">
      <c r="A28" s="409" t="s">
        <v>57</v>
      </c>
      <c r="B28" s="410" t="s">
        <v>58</v>
      </c>
      <c r="C28" s="407"/>
      <c r="D28" s="405">
        <v>25</v>
      </c>
      <c r="E28" s="404"/>
      <c r="F28" s="405">
        <f>D28*E28</f>
        <v>0</v>
      </c>
      <c r="G28" s="321"/>
    </row>
    <row r="29" spans="1:7" ht="15.75" thickBot="1" x14ac:dyDescent="0.3">
      <c r="A29" s="61"/>
      <c r="C29" s="543" t="s">
        <v>59</v>
      </c>
      <c r="D29" s="544"/>
      <c r="E29" s="545"/>
      <c r="F29" s="234"/>
      <c r="G29" s="322">
        <f>SUM(F9:F23,F26:F28)</f>
        <v>0</v>
      </c>
    </row>
    <row r="30" spans="1:7" x14ac:dyDescent="0.25">
      <c r="A30" s="61"/>
      <c r="B30" s="61"/>
      <c r="G30" s="320"/>
    </row>
    <row r="31" spans="1:7" x14ac:dyDescent="0.25">
      <c r="A31" s="37" t="s">
        <v>60</v>
      </c>
      <c r="B31" s="70" t="s">
        <v>61</v>
      </c>
      <c r="C31" s="18" t="s">
        <v>14</v>
      </c>
      <c r="D31" s="19" t="s">
        <v>15</v>
      </c>
      <c r="E31" s="18" t="s">
        <v>62</v>
      </c>
      <c r="F31" s="19" t="s">
        <v>17</v>
      </c>
      <c r="G31" s="320"/>
    </row>
    <row r="32" spans="1:7" x14ac:dyDescent="0.25">
      <c r="A32" s="66" t="s">
        <v>63</v>
      </c>
      <c r="B32" s="47" t="s">
        <v>64</v>
      </c>
      <c r="F32" s="63"/>
      <c r="G32" s="323"/>
    </row>
    <row r="33" spans="1:9" x14ac:dyDescent="0.25">
      <c r="A33" s="400" t="s">
        <v>65</v>
      </c>
      <c r="B33" s="401" t="s">
        <v>66</v>
      </c>
      <c r="C33" s="402"/>
      <c r="D33" s="403">
        <v>755</v>
      </c>
      <c r="E33" s="404"/>
      <c r="F33" s="405">
        <f>D33*E33</f>
        <v>0</v>
      </c>
      <c r="G33" s="321"/>
    </row>
    <row r="34" spans="1:9" x14ac:dyDescent="0.25">
      <c r="A34" s="400" t="s">
        <v>67</v>
      </c>
      <c r="B34" s="406" t="s">
        <v>68</v>
      </c>
      <c r="C34" s="407"/>
      <c r="D34" s="403">
        <v>570</v>
      </c>
      <c r="E34" s="404"/>
      <c r="F34" s="408">
        <f t="shared" ref="F34:F38" si="2">D34*E34</f>
        <v>0</v>
      </c>
      <c r="G34" s="321"/>
    </row>
    <row r="35" spans="1:9" x14ac:dyDescent="0.25">
      <c r="A35" s="82" t="s">
        <v>69</v>
      </c>
      <c r="B35" s="12" t="s">
        <v>70</v>
      </c>
      <c r="C35" s="81"/>
      <c r="D35" s="225">
        <v>410</v>
      </c>
      <c r="E35" s="11"/>
      <c r="F35" s="219">
        <f t="shared" si="2"/>
        <v>0</v>
      </c>
      <c r="G35" s="321"/>
    </row>
    <row r="36" spans="1:9" x14ac:dyDescent="0.25">
      <c r="A36" s="83" t="s">
        <v>71</v>
      </c>
      <c r="B36" s="13" t="s">
        <v>72</v>
      </c>
      <c r="C36" s="81"/>
      <c r="D36" s="225">
        <v>310</v>
      </c>
      <c r="E36" s="11"/>
      <c r="F36" s="222">
        <f t="shared" si="2"/>
        <v>0</v>
      </c>
      <c r="G36" s="321"/>
      <c r="H36" s="97"/>
      <c r="I36" s="97"/>
    </row>
    <row r="37" spans="1:9" x14ac:dyDescent="0.25">
      <c r="A37" s="400" t="s">
        <v>73</v>
      </c>
      <c r="B37" s="401" t="s">
        <v>74</v>
      </c>
      <c r="C37" s="402"/>
      <c r="D37" s="403">
        <v>275</v>
      </c>
      <c r="E37" s="404"/>
      <c r="F37" s="405">
        <f t="shared" si="2"/>
        <v>0</v>
      </c>
      <c r="G37" s="321"/>
    </row>
    <row r="38" spans="1:9" x14ac:dyDescent="0.25">
      <c r="A38" s="411" t="s">
        <v>75</v>
      </c>
      <c r="B38" s="412" t="s">
        <v>76</v>
      </c>
      <c r="C38" s="407"/>
      <c r="D38" s="403">
        <v>225</v>
      </c>
      <c r="E38" s="404"/>
      <c r="F38" s="408">
        <f t="shared" si="2"/>
        <v>0</v>
      </c>
      <c r="G38" s="321"/>
    </row>
    <row r="39" spans="1:9" x14ac:dyDescent="0.25">
      <c r="A39" s="64" t="s">
        <v>77</v>
      </c>
      <c r="B39" s="67" t="s">
        <v>78</v>
      </c>
      <c r="C39" s="44"/>
      <c r="D39" s="233">
        <v>5</v>
      </c>
      <c r="E39" s="64"/>
      <c r="F39" s="223">
        <f>D39*E39</f>
        <v>0</v>
      </c>
      <c r="G39" s="321"/>
    </row>
    <row r="40" spans="1:9" x14ac:dyDescent="0.25">
      <c r="A40" s="413" t="s">
        <v>79</v>
      </c>
      <c r="B40" s="413" t="s">
        <v>80</v>
      </c>
      <c r="C40" s="402"/>
      <c r="D40" s="403">
        <v>126</v>
      </c>
      <c r="E40" s="402"/>
      <c r="F40" s="405">
        <f>D40*E40</f>
        <v>0</v>
      </c>
      <c r="G40" s="321"/>
    </row>
    <row r="41" spans="1:9" x14ac:dyDescent="0.25">
      <c r="A41" s="412" t="s">
        <v>81</v>
      </c>
      <c r="B41" s="414" t="s">
        <v>82</v>
      </c>
      <c r="C41" s="407"/>
      <c r="D41" s="403">
        <v>85</v>
      </c>
      <c r="E41" s="404"/>
      <c r="F41" s="408">
        <f>D41*E41</f>
        <v>0</v>
      </c>
      <c r="G41" s="321"/>
    </row>
    <row r="42" spans="1:9" x14ac:dyDescent="0.25">
      <c r="A42" s="68" t="s">
        <v>83</v>
      </c>
      <c r="B42" s="42" t="s">
        <v>84</v>
      </c>
      <c r="C42" s="69"/>
      <c r="D42" s="234"/>
      <c r="E42" s="65"/>
      <c r="F42" s="221"/>
      <c r="G42" s="321"/>
    </row>
    <row r="43" spans="1:9" x14ac:dyDescent="0.25">
      <c r="A43" s="415" t="s">
        <v>85</v>
      </c>
      <c r="B43" s="401" t="s">
        <v>86</v>
      </c>
      <c r="C43" s="402"/>
      <c r="D43" s="403">
        <v>200</v>
      </c>
      <c r="E43" s="404"/>
      <c r="F43" s="405">
        <f>D43*E43</f>
        <v>0</v>
      </c>
      <c r="G43" s="321"/>
    </row>
    <row r="44" spans="1:9" ht="15.75" thickBot="1" x14ac:dyDescent="0.3">
      <c r="A44" s="416" t="s">
        <v>87</v>
      </c>
      <c r="B44" s="412" t="s">
        <v>88</v>
      </c>
      <c r="C44" s="407"/>
      <c r="D44" s="403">
        <v>150</v>
      </c>
      <c r="E44" s="404"/>
      <c r="F44" s="405">
        <f>D44*E44</f>
        <v>0</v>
      </c>
      <c r="G44" s="321"/>
    </row>
    <row r="45" spans="1:9" ht="15.75" thickBot="1" x14ac:dyDescent="0.3">
      <c r="A45" t="s">
        <v>89</v>
      </c>
      <c r="C45" s="550" t="s">
        <v>90</v>
      </c>
      <c r="D45" s="551"/>
      <c r="E45" s="553"/>
      <c r="F45" s="234"/>
      <c r="G45" s="322">
        <f>SUM(F33:F44)</f>
        <v>0</v>
      </c>
    </row>
    <row r="46" spans="1:9" x14ac:dyDescent="0.25">
      <c r="B46" s="9"/>
      <c r="F46" s="10"/>
      <c r="G46" s="320"/>
    </row>
    <row r="47" spans="1:9" x14ac:dyDescent="0.25">
      <c r="A47" s="271" t="s">
        <v>91</v>
      </c>
      <c r="B47" s="71"/>
      <c r="C47" s="18" t="s">
        <v>14</v>
      </c>
      <c r="D47" s="19" t="s">
        <v>15</v>
      </c>
      <c r="E47" s="18" t="s">
        <v>92</v>
      </c>
      <c r="F47" s="16" t="s">
        <v>17</v>
      </c>
      <c r="G47" s="320"/>
    </row>
    <row r="48" spans="1:9" x14ac:dyDescent="0.25">
      <c r="A48" s="433" t="s">
        <v>93</v>
      </c>
      <c r="B48" s="402" t="s">
        <v>94</v>
      </c>
      <c r="C48" s="434"/>
      <c r="D48" s="405">
        <v>36</v>
      </c>
      <c r="E48" s="404"/>
      <c r="F48" s="405">
        <f>D48*E48</f>
        <v>0</v>
      </c>
      <c r="G48" s="321"/>
    </row>
    <row r="49" spans="1:7" x14ac:dyDescent="0.25">
      <c r="A49" s="435"/>
      <c r="B49" s="407" t="s">
        <v>95</v>
      </c>
      <c r="C49" s="434"/>
      <c r="D49" s="405">
        <v>144</v>
      </c>
      <c r="E49" s="404"/>
      <c r="F49" s="405">
        <f>C49*D49*E49</f>
        <v>0</v>
      </c>
      <c r="G49" s="321"/>
    </row>
    <row r="50" spans="1:7" x14ac:dyDescent="0.25">
      <c r="A50" s="272" t="s">
        <v>96</v>
      </c>
      <c r="B50" s="279" t="s">
        <v>97</v>
      </c>
      <c r="C50" s="42"/>
      <c r="D50" s="48"/>
      <c r="E50" s="42"/>
      <c r="F50" s="225"/>
      <c r="G50" s="321"/>
    </row>
    <row r="51" spans="1:7" x14ac:dyDescent="0.25">
      <c r="A51" s="211" t="s">
        <v>98</v>
      </c>
      <c r="B51" s="62" t="s">
        <v>99</v>
      </c>
      <c r="C51" s="11"/>
      <c r="D51" s="235">
        <v>12</v>
      </c>
      <c r="E51" s="71"/>
      <c r="F51" s="199">
        <f>C51*D51</f>
        <v>0</v>
      </c>
      <c r="G51" s="321"/>
    </row>
    <row r="52" spans="1:7" x14ac:dyDescent="0.25">
      <c r="A52" s="211" t="s">
        <v>100</v>
      </c>
      <c r="B52" s="211" t="s">
        <v>101</v>
      </c>
      <c r="C52" s="11"/>
      <c r="D52" s="10">
        <v>34</v>
      </c>
      <c r="E52" s="44"/>
      <c r="F52" s="199">
        <f>C52*D52</f>
        <v>0</v>
      </c>
      <c r="G52" s="321"/>
    </row>
    <row r="53" spans="1:7" x14ac:dyDescent="0.25">
      <c r="A53" s="14" t="s">
        <v>102</v>
      </c>
      <c r="B53" s="14" t="s">
        <v>103</v>
      </c>
      <c r="C53" s="11"/>
      <c r="D53" s="48">
        <v>8</v>
      </c>
      <c r="E53" s="45"/>
      <c r="F53" s="225">
        <f>C53*D53</f>
        <v>0</v>
      </c>
      <c r="G53" s="321"/>
    </row>
    <row r="54" spans="1:7" x14ac:dyDescent="0.25">
      <c r="A54" s="436" t="s">
        <v>104</v>
      </c>
      <c r="B54" s="425" t="s">
        <v>267</v>
      </c>
      <c r="C54" s="420"/>
      <c r="D54" s="403">
        <v>1.5</v>
      </c>
      <c r="E54" s="407"/>
      <c r="F54" s="405">
        <f>D54*E54</f>
        <v>0</v>
      </c>
      <c r="G54" s="321"/>
    </row>
    <row r="55" spans="1:7" x14ac:dyDescent="0.25">
      <c r="A55" s="424" t="s">
        <v>105</v>
      </c>
      <c r="B55" s="423" t="s">
        <v>106</v>
      </c>
      <c r="C55" s="407"/>
      <c r="D55" s="403">
        <v>7.5</v>
      </c>
      <c r="E55" s="402"/>
      <c r="F55" s="405">
        <f t="shared" ref="F55" si="3">D55*E55</f>
        <v>0</v>
      </c>
      <c r="G55" s="321"/>
    </row>
    <row r="56" spans="1:7" x14ac:dyDescent="0.25">
      <c r="A56" s="96" t="s">
        <v>107</v>
      </c>
      <c r="B56" s="269" t="s">
        <v>269</v>
      </c>
      <c r="C56" s="11"/>
      <c r="D56" s="48">
        <v>35</v>
      </c>
      <c r="E56" s="39"/>
      <c r="F56" s="225">
        <f>C56*D56</f>
        <v>0</v>
      </c>
      <c r="G56" s="321"/>
    </row>
    <row r="57" spans="1:7" x14ac:dyDescent="0.25">
      <c r="A57" s="441" t="s">
        <v>108</v>
      </c>
      <c r="B57" s="442" t="s">
        <v>109</v>
      </c>
      <c r="C57" s="407"/>
      <c r="D57" s="432">
        <v>6</v>
      </c>
      <c r="E57" s="407"/>
      <c r="F57" s="408">
        <f>(D57*C57)*E57</f>
        <v>0</v>
      </c>
      <c r="G57" s="321"/>
    </row>
    <row r="58" spans="1:7" x14ac:dyDescent="0.25">
      <c r="A58" s="441" t="s">
        <v>110</v>
      </c>
      <c r="B58" s="442" t="s">
        <v>111</v>
      </c>
      <c r="C58" s="404"/>
      <c r="D58" s="403">
        <v>18</v>
      </c>
      <c r="E58" s="404"/>
      <c r="F58" s="405">
        <f>(D58*C58)*E58</f>
        <v>0</v>
      </c>
      <c r="G58" s="321"/>
    </row>
    <row r="59" spans="1:7" x14ac:dyDescent="0.25">
      <c r="A59" s="441" t="s">
        <v>112</v>
      </c>
      <c r="B59" s="442" t="s">
        <v>113</v>
      </c>
      <c r="C59" s="404"/>
      <c r="D59" s="428">
        <v>42</v>
      </c>
      <c r="E59" s="402"/>
      <c r="F59" s="405">
        <f>(D59*C59)*E59</f>
        <v>0</v>
      </c>
      <c r="G59" s="321"/>
    </row>
    <row r="60" spans="1:7" x14ac:dyDescent="0.25">
      <c r="A60" s="278" t="s">
        <v>114</v>
      </c>
      <c r="B60" s="62" t="s">
        <v>270</v>
      </c>
      <c r="C60" s="11"/>
      <c r="D60" s="232">
        <v>36</v>
      </c>
      <c r="E60" s="12"/>
      <c r="F60" s="219">
        <f>(D60*C60)*E60</f>
        <v>0</v>
      </c>
      <c r="G60" s="321"/>
    </row>
    <row r="61" spans="1:7" ht="15.75" thickBot="1" x14ac:dyDescent="0.3">
      <c r="A61" s="272" t="s">
        <v>115</v>
      </c>
      <c r="B61" s="14" t="s">
        <v>271</v>
      </c>
      <c r="C61" s="11"/>
      <c r="D61" s="232">
        <v>72</v>
      </c>
      <c r="E61" s="12"/>
      <c r="F61" s="224">
        <f>D61*C61*E61</f>
        <v>0</v>
      </c>
      <c r="G61" s="321"/>
    </row>
    <row r="62" spans="1:7" ht="15.75" thickBot="1" x14ac:dyDescent="0.3">
      <c r="A62" s="298" t="s">
        <v>116</v>
      </c>
      <c r="C62" s="550" t="s">
        <v>117</v>
      </c>
      <c r="D62" s="551"/>
      <c r="E62" s="552"/>
      <c r="F62" s="259"/>
      <c r="G62" s="322">
        <f>SUM(F48:F61)</f>
        <v>0</v>
      </c>
    </row>
    <row r="63" spans="1:7" x14ac:dyDescent="0.25">
      <c r="A63" s="9"/>
      <c r="B63" s="9"/>
      <c r="C63" s="9"/>
      <c r="D63" s="10"/>
      <c r="E63" s="9"/>
      <c r="F63" s="10"/>
      <c r="G63" s="320"/>
    </row>
    <row r="64" spans="1:7" x14ac:dyDescent="0.25">
      <c r="A64" s="40" t="s">
        <v>118</v>
      </c>
      <c r="B64" s="18" t="s">
        <v>119</v>
      </c>
      <c r="C64" s="18" t="s">
        <v>120</v>
      </c>
      <c r="D64" s="16" t="s">
        <v>15</v>
      </c>
      <c r="E64" s="17" t="s">
        <v>121</v>
      </c>
      <c r="F64" s="19" t="s">
        <v>17</v>
      </c>
      <c r="G64" s="324"/>
    </row>
    <row r="65" spans="1:7" x14ac:dyDescent="0.25">
      <c r="A65" s="409" t="s">
        <v>122</v>
      </c>
      <c r="B65" s="437" t="s">
        <v>123</v>
      </c>
      <c r="C65" s="438"/>
      <c r="D65" s="439"/>
      <c r="E65" s="438"/>
      <c r="F65" s="403"/>
      <c r="G65" s="324"/>
    </row>
    <row r="66" spans="1:7" ht="15.75" thickBot="1" x14ac:dyDescent="0.3">
      <c r="A66" s="424" t="s">
        <v>124</v>
      </c>
      <c r="B66" s="424" t="s">
        <v>125</v>
      </c>
      <c r="C66" s="421"/>
      <c r="D66" s="408">
        <v>40</v>
      </c>
      <c r="E66" s="407"/>
      <c r="F66" s="408">
        <f>(D66*C66)*E66</f>
        <v>0</v>
      </c>
      <c r="G66" s="325"/>
    </row>
    <row r="67" spans="1:7" ht="15.75" thickBot="1" x14ac:dyDescent="0.3">
      <c r="A67" s="409" t="s">
        <v>126</v>
      </c>
      <c r="B67" s="404" t="s">
        <v>127</v>
      </c>
      <c r="C67" s="434"/>
      <c r="D67" s="429">
        <v>320</v>
      </c>
      <c r="E67" s="402"/>
      <c r="F67" s="440">
        <f>(D67*C67)*E67</f>
        <v>0</v>
      </c>
      <c r="G67" s="322">
        <f>F66+F67</f>
        <v>0</v>
      </c>
    </row>
    <row r="68" spans="1:7" ht="15.75" thickBot="1" x14ac:dyDescent="0.3">
      <c r="A68" s="62"/>
      <c r="B68" s="12"/>
      <c r="C68" s="98"/>
      <c r="D68" s="224"/>
      <c r="E68" s="12"/>
      <c r="F68" s="260"/>
      <c r="G68" s="275"/>
    </row>
    <row r="69" spans="1:7" ht="15.75" thickBot="1" x14ac:dyDescent="0.3">
      <c r="A69" s="38" t="s">
        <v>128</v>
      </c>
      <c r="B69" s="76" t="s">
        <v>129</v>
      </c>
      <c r="C69" s="22"/>
      <c r="D69" s="23"/>
      <c r="E69" s="22"/>
      <c r="F69" s="226"/>
      <c r="G69" s="274"/>
    </row>
    <row r="70" spans="1:7" ht="15.75" x14ac:dyDescent="0.25">
      <c r="A70" s="21"/>
      <c r="B70" s="100"/>
      <c r="C70" s="549" t="s">
        <v>130</v>
      </c>
      <c r="D70" s="549"/>
      <c r="E70" s="549"/>
      <c r="F70" s="227">
        <f>G67+G62+G45+G29</f>
        <v>0</v>
      </c>
    </row>
    <row r="71" spans="1:7" ht="15.75" x14ac:dyDescent="0.25">
      <c r="C71" s="546" t="s">
        <v>131</v>
      </c>
      <c r="D71" s="547"/>
      <c r="E71" s="548"/>
      <c r="F71" s="228">
        <f>'3 SW systems'!L75</f>
        <v>0</v>
      </c>
      <c r="G71" s="273" t="s">
        <v>132</v>
      </c>
    </row>
    <row r="72" spans="1:7" s="72" customFormat="1" ht="15.75" x14ac:dyDescent="0.25">
      <c r="A72" s="245"/>
      <c r="B72" s="245"/>
      <c r="C72" s="539" t="s">
        <v>133</v>
      </c>
      <c r="D72" s="540"/>
      <c r="E72" s="541"/>
      <c r="F72" s="229">
        <f>F70+F71</f>
        <v>0</v>
      </c>
      <c r="G72" s="276"/>
    </row>
    <row r="73" spans="1:7" ht="15.75" x14ac:dyDescent="0.25">
      <c r="A73" s="2"/>
      <c r="C73" s="542" t="s">
        <v>134</v>
      </c>
      <c r="D73" s="542"/>
      <c r="E73" s="542"/>
      <c r="F73" s="230">
        <f>F72*0.15</f>
        <v>0</v>
      </c>
    </row>
    <row r="74" spans="1:7" ht="30.75" thickBot="1" x14ac:dyDescent="0.3">
      <c r="A74" s="443" t="s">
        <v>272</v>
      </c>
      <c r="B74" s="444" t="s">
        <v>135</v>
      </c>
      <c r="C74" s="445"/>
      <c r="D74" s="446">
        <v>56</v>
      </c>
      <c r="E74" s="445"/>
      <c r="F74" s="447">
        <f>C74*D74*E74</f>
        <v>0</v>
      </c>
      <c r="G74" s="277"/>
    </row>
    <row r="75" spans="1:7" ht="19.5" thickBot="1" x14ac:dyDescent="0.35">
      <c r="A75" s="2"/>
      <c r="B75" s="283" t="s">
        <v>136</v>
      </c>
      <c r="C75" s="284"/>
      <c r="D75" s="285"/>
      <c r="E75" s="284" t="s">
        <v>137</v>
      </c>
      <c r="F75" s="286">
        <f>F72+F73+F74</f>
        <v>0</v>
      </c>
    </row>
    <row r="76" spans="1:7" x14ac:dyDescent="0.25">
      <c r="A76" s="2"/>
      <c r="B76" s="2"/>
    </row>
    <row r="77" spans="1:7" x14ac:dyDescent="0.25">
      <c r="A77" s="2"/>
      <c r="B77" s="2"/>
      <c r="E77" s="262"/>
      <c r="F77" s="263"/>
      <c r="G77" s="275"/>
    </row>
    <row r="78" spans="1:7" x14ac:dyDescent="0.25">
      <c r="A78" s="2"/>
      <c r="B78" s="2"/>
      <c r="E78" s="262"/>
      <c r="F78" s="263"/>
    </row>
    <row r="79" spans="1:7" x14ac:dyDescent="0.25">
      <c r="A79" s="2"/>
      <c r="B79" s="2"/>
    </row>
    <row r="80" spans="1:7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2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5"/>
      <c r="B91" s="5"/>
    </row>
    <row r="92" spans="1:2" x14ac:dyDescent="0.25">
      <c r="A92" s="5"/>
      <c r="B92" s="5"/>
    </row>
    <row r="93" spans="1:2" x14ac:dyDescent="0.25">
      <c r="A93" s="5"/>
      <c r="B93" s="5"/>
    </row>
    <row r="94" spans="1:2" x14ac:dyDescent="0.25">
      <c r="A94" s="6"/>
      <c r="B94" s="5"/>
    </row>
    <row r="96" spans="1:2" ht="15.75" x14ac:dyDescent="0.25">
      <c r="A96" s="7"/>
      <c r="B96" s="8"/>
    </row>
    <row r="97" spans="1:2" ht="15.75" x14ac:dyDescent="0.25">
      <c r="A97" s="8"/>
      <c r="B97" s="8"/>
    </row>
    <row r="98" spans="1:2" ht="15.75" x14ac:dyDescent="0.25">
      <c r="A98" s="8"/>
      <c r="B98" s="8"/>
    </row>
  </sheetData>
  <mergeCells count="8">
    <mergeCell ref="E24:F25"/>
    <mergeCell ref="C72:E72"/>
    <mergeCell ref="C73:E73"/>
    <mergeCell ref="C29:E29"/>
    <mergeCell ref="C71:E71"/>
    <mergeCell ref="C70:E70"/>
    <mergeCell ref="C62:E62"/>
    <mergeCell ref="C45:E45"/>
  </mergeCells>
  <pageMargins left="0.25" right="0.24" top="0.75" bottom="0.75" header="0.3" footer="0.3"/>
  <pageSetup scale="59" orientation="portrait" r:id="rId1"/>
  <headerFooter>
    <oddHeader xml:space="preserve">&amp;L&amp;"-,Bold"ver 2026.03.13&amp;C&amp;"-,Bold"&amp;14FY 2026   &amp;12
&amp;"-,Bold Italic"Rates subject to annual review&amp;R  </oddHeader>
    <oddFooter xml:space="preserve">&amp;L&amp;UTo claim tax exemption&amp;U provide State of Florida tax exemption certificate (DR14)
Billing address must match certificate
&amp;R&amp;UCancellation Policy:&amp;U Thirty (30) day advance notice required. Full charges  if cancelled without 30 day notice
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EB3F8-B74C-4B3E-8218-701A01D6B6F1}">
  <sheetPr>
    <pageSetUpPr fitToPage="1"/>
  </sheetPr>
  <dimension ref="A1:L75"/>
  <sheetViews>
    <sheetView view="pageLayout" zoomScale="90" zoomScaleNormal="100" zoomScalePageLayoutView="90" workbookViewId="0">
      <selection activeCell="A65" sqref="A65"/>
    </sheetView>
  </sheetViews>
  <sheetFormatPr defaultColWidth="8.85546875" defaultRowHeight="18.75" x14ac:dyDescent="0.3"/>
  <cols>
    <col min="1" max="1" width="65" customWidth="1"/>
    <col min="2" max="2" width="51" customWidth="1"/>
    <col min="3" max="3" width="19.85546875" bestFit="1" customWidth="1"/>
    <col min="4" max="4" width="17.7109375" customWidth="1"/>
    <col min="5" max="6" width="12.42578125" customWidth="1"/>
    <col min="8" max="8" width="10" customWidth="1"/>
    <col min="9" max="9" width="10" style="145" customWidth="1"/>
    <col min="10" max="10" width="10" customWidth="1"/>
    <col min="11" max="11" width="15.140625" style="145" bestFit="1" customWidth="1"/>
    <col min="12" max="12" width="17.5703125" style="171" bestFit="1" customWidth="1"/>
  </cols>
  <sheetData>
    <row r="1" spans="1:12" ht="22.5" x14ac:dyDescent="0.35">
      <c r="A1" s="245" t="s">
        <v>138</v>
      </c>
      <c r="B1" s="34" t="s">
        <v>139</v>
      </c>
      <c r="C1" s="20"/>
      <c r="E1" s="85"/>
      <c r="F1" s="85"/>
      <c r="G1" s="79"/>
      <c r="H1" s="110"/>
      <c r="I1" s="139"/>
      <c r="J1" s="54" t="s">
        <v>1</v>
      </c>
      <c r="K1" s="149" t="s">
        <v>2</v>
      </c>
      <c r="L1" s="165"/>
    </row>
    <row r="2" spans="1:12" s="72" customFormat="1" ht="19.5" thickBot="1" x14ac:dyDescent="0.35">
      <c r="A2" s="326" t="s">
        <v>7</v>
      </c>
      <c r="B2" s="246">
        <f>'Facility Use'!B3</f>
        <v>0</v>
      </c>
      <c r="C2" s="247"/>
      <c r="D2" s="246"/>
      <c r="E2" s="248"/>
      <c r="F2" s="249"/>
      <c r="G2" s="250"/>
      <c r="H2" s="251"/>
      <c r="I2" s="252"/>
      <c r="J2" s="127" t="s">
        <v>5</v>
      </c>
      <c r="K2" s="253" t="s">
        <v>6</v>
      </c>
      <c r="L2" s="165"/>
    </row>
    <row r="3" spans="1:12" s="72" customFormat="1" x14ac:dyDescent="0.3">
      <c r="A3" s="326" t="s">
        <v>8</v>
      </c>
      <c r="B3" s="246">
        <f>'Facility Use'!B4</f>
        <v>0</v>
      </c>
      <c r="C3" s="247"/>
      <c r="D3" s="246"/>
      <c r="E3" s="248"/>
      <c r="F3" s="245"/>
      <c r="G3" s="254"/>
      <c r="H3" s="254"/>
      <c r="I3" s="255"/>
      <c r="J3" s="254"/>
      <c r="K3" s="256"/>
      <c r="L3" s="165"/>
    </row>
    <row r="4" spans="1:12" s="72" customFormat="1" ht="19.5" thickBot="1" x14ac:dyDescent="0.35">
      <c r="A4" s="172" t="s">
        <v>140</v>
      </c>
      <c r="B4" s="245">
        <f>'Facility Use'!B5</f>
        <v>0</v>
      </c>
      <c r="C4" s="254"/>
      <c r="D4" s="245"/>
      <c r="E4" s="249"/>
      <c r="F4" s="128" t="s">
        <v>141</v>
      </c>
      <c r="G4" s="254"/>
      <c r="H4" s="254"/>
      <c r="I4" s="255"/>
      <c r="J4" s="254"/>
      <c r="K4" s="256"/>
      <c r="L4" s="165"/>
    </row>
    <row r="5" spans="1:12" s="72" customFormat="1" ht="19.5" thickBot="1" x14ac:dyDescent="0.35">
      <c r="A5" s="77" t="s">
        <v>142</v>
      </c>
      <c r="B5" s="257"/>
      <c r="C5" s="78"/>
      <c r="D5" s="25" t="s">
        <v>143</v>
      </c>
      <c r="E5" s="287" t="s">
        <v>144</v>
      </c>
      <c r="F5" s="99" t="s">
        <v>145</v>
      </c>
      <c r="G5" s="114" t="s">
        <v>14</v>
      </c>
      <c r="H5" s="119" t="s">
        <v>146</v>
      </c>
      <c r="I5" s="140" t="s">
        <v>147</v>
      </c>
      <c r="J5" s="119" t="s">
        <v>148</v>
      </c>
      <c r="K5" s="150" t="s">
        <v>147</v>
      </c>
      <c r="L5" s="356" t="s">
        <v>18</v>
      </c>
    </row>
    <row r="6" spans="1:12" x14ac:dyDescent="0.3">
      <c r="A6" s="529" t="s">
        <v>149</v>
      </c>
      <c r="B6" s="530"/>
      <c r="C6" s="530"/>
      <c r="D6" s="531">
        <v>1</v>
      </c>
      <c r="E6" s="528">
        <v>144</v>
      </c>
      <c r="F6" s="528">
        <v>432</v>
      </c>
      <c r="G6" s="495"/>
      <c r="H6" s="496"/>
      <c r="I6" s="497">
        <f>E6*G6*H6</f>
        <v>0</v>
      </c>
      <c r="J6" s="496"/>
      <c r="K6" s="480">
        <f>F6*G6*J6</f>
        <v>0</v>
      </c>
      <c r="L6" s="166"/>
    </row>
    <row r="7" spans="1:12" ht="19.5" x14ac:dyDescent="0.35">
      <c r="A7" s="244" t="s">
        <v>150</v>
      </c>
      <c r="B7" s="30"/>
      <c r="C7" s="31"/>
      <c r="D7" s="59" t="s">
        <v>151</v>
      </c>
      <c r="E7" s="335"/>
      <c r="F7" s="335"/>
      <c r="G7" s="111"/>
      <c r="H7" s="124"/>
      <c r="I7" s="336"/>
      <c r="J7" s="124"/>
      <c r="K7" s="337"/>
      <c r="L7" s="166"/>
    </row>
    <row r="8" spans="1:12" x14ac:dyDescent="0.3">
      <c r="A8" s="463" t="s">
        <v>152</v>
      </c>
      <c r="B8" s="527" t="s">
        <v>153</v>
      </c>
      <c r="C8" s="499"/>
      <c r="D8" s="466" t="s">
        <v>154</v>
      </c>
      <c r="E8" s="554">
        <v>56</v>
      </c>
      <c r="F8" s="554"/>
      <c r="G8" s="111"/>
      <c r="H8" s="125"/>
      <c r="I8" s="141"/>
      <c r="J8" s="124"/>
      <c r="K8" s="261"/>
      <c r="L8" s="166"/>
    </row>
    <row r="9" spans="1:12" x14ac:dyDescent="0.3">
      <c r="A9" s="53" t="s">
        <v>155</v>
      </c>
      <c r="B9" s="30"/>
      <c r="C9" s="31"/>
      <c r="D9" s="93" t="s">
        <v>151</v>
      </c>
      <c r="E9" s="585">
        <v>35</v>
      </c>
      <c r="F9" s="585"/>
      <c r="G9" s="118"/>
      <c r="H9" s="137"/>
      <c r="I9" s="161"/>
      <c r="J9" s="164"/>
      <c r="K9" s="157">
        <f>E9*G9</f>
        <v>0</v>
      </c>
      <c r="L9" s="166"/>
    </row>
    <row r="10" spans="1:12" ht="19.5" thickBot="1" x14ac:dyDescent="0.35">
      <c r="A10" s="378" t="s">
        <v>156</v>
      </c>
      <c r="B10" s="379"/>
      <c r="C10" s="380"/>
      <c r="D10" s="381" t="s">
        <v>157</v>
      </c>
      <c r="E10" s="555">
        <v>1.5</v>
      </c>
      <c r="F10" s="555"/>
      <c r="G10" s="382"/>
      <c r="H10" s="126"/>
      <c r="I10" s="162"/>
      <c r="J10" s="212"/>
      <c r="K10" s="377">
        <f>E10*G10</f>
        <v>0</v>
      </c>
      <c r="L10" s="166"/>
    </row>
    <row r="11" spans="1:12" ht="19.5" thickBot="1" x14ac:dyDescent="0.35">
      <c r="A11" s="14" t="s">
        <v>158</v>
      </c>
      <c r="B11" s="185"/>
      <c r="C11" s="13"/>
      <c r="D11" s="199"/>
      <c r="E11" s="383">
        <v>30</v>
      </c>
      <c r="F11" s="383">
        <f>E11*3</f>
        <v>90</v>
      </c>
      <c r="G11" s="384"/>
      <c r="H11" s="354"/>
      <c r="I11" s="355">
        <f>E11*H11</f>
        <v>0</v>
      </c>
      <c r="J11" s="357"/>
      <c r="K11" s="355">
        <f>F11*J11</f>
        <v>0</v>
      </c>
      <c r="L11" s="166"/>
    </row>
    <row r="12" spans="1:12" s="72" customFormat="1" ht="20.100000000000001" customHeight="1" thickBot="1" x14ac:dyDescent="0.35">
      <c r="A12" s="112" t="s">
        <v>159</v>
      </c>
      <c r="B12" s="73"/>
      <c r="C12" s="74"/>
      <c r="D12" s="74"/>
      <c r="E12" s="236" t="s">
        <v>160</v>
      </c>
      <c r="F12" s="237"/>
      <c r="G12" s="385"/>
      <c r="H12" s="158"/>
      <c r="I12" s="159">
        <f>SUM(I6:I11)</f>
        <v>0</v>
      </c>
      <c r="J12" s="358"/>
      <c r="K12" s="163">
        <f>SUM(K6:K11)</f>
        <v>0</v>
      </c>
      <c r="L12" s="170">
        <f>I12+K12</f>
        <v>0</v>
      </c>
    </row>
    <row r="13" spans="1:12" s="72" customFormat="1" ht="20.100000000000001" customHeight="1" thickBot="1" x14ac:dyDescent="0.35">
      <c r="A13" s="112"/>
      <c r="B13" s="73"/>
      <c r="C13" s="74"/>
      <c r="D13" s="74"/>
      <c r="E13" s="238"/>
      <c r="F13" s="238"/>
      <c r="G13" s="239"/>
      <c r="H13" s="240"/>
      <c r="I13" s="241"/>
      <c r="J13" s="242"/>
      <c r="K13" s="243"/>
      <c r="L13" s="166"/>
    </row>
    <row r="14" spans="1:12" s="72" customFormat="1" ht="20.100000000000001" customHeight="1" x14ac:dyDescent="0.3">
      <c r="A14" s="291" t="s">
        <v>161</v>
      </c>
      <c r="B14" s="292"/>
      <c r="C14" s="293"/>
      <c r="D14" s="293"/>
      <c r="E14" s="294" t="s">
        <v>162</v>
      </c>
      <c r="F14" s="294" t="s">
        <v>145</v>
      </c>
      <c r="G14" s="295" t="s">
        <v>14</v>
      </c>
      <c r="H14" s="119" t="s">
        <v>163</v>
      </c>
      <c r="I14" s="140" t="s">
        <v>147</v>
      </c>
      <c r="J14" s="134" t="s">
        <v>148</v>
      </c>
      <c r="K14" s="150" t="s">
        <v>147</v>
      </c>
      <c r="L14" s="166"/>
    </row>
    <row r="15" spans="1:12" s="72" customFormat="1" ht="16.5" thickBot="1" x14ac:dyDescent="0.3">
      <c r="A15" s="580" t="s">
        <v>164</v>
      </c>
      <c r="B15" s="581"/>
      <c r="C15" s="581"/>
      <c r="D15" s="582"/>
      <c r="E15" s="467">
        <v>70</v>
      </c>
      <c r="F15" s="467">
        <v>1260</v>
      </c>
      <c r="G15" s="468"/>
      <c r="H15" s="469"/>
      <c r="I15" s="470">
        <f>E15*G15*H15</f>
        <v>0</v>
      </c>
      <c r="J15" s="471"/>
      <c r="K15" s="472">
        <f>F15*G15*J15</f>
        <v>0</v>
      </c>
      <c r="L15" s="532"/>
    </row>
    <row r="16" spans="1:12" ht="19.5" thickBot="1" x14ac:dyDescent="0.35">
      <c r="B16" s="61"/>
      <c r="C16" s="74"/>
      <c r="D16" s="74"/>
      <c r="E16" s="288" t="s">
        <v>165</v>
      </c>
      <c r="F16" s="289"/>
      <c r="G16" s="290"/>
      <c r="H16" s="158"/>
      <c r="I16" s="159">
        <f>SUM(I15)</f>
        <v>0</v>
      </c>
      <c r="J16" s="160"/>
      <c r="K16" s="163">
        <f>SUM(K15)</f>
        <v>0</v>
      </c>
      <c r="L16" s="167">
        <f>I16+K16</f>
        <v>0</v>
      </c>
    </row>
    <row r="17" spans="1:12" ht="19.5" thickBot="1" x14ac:dyDescent="0.35">
      <c r="A17" s="106" t="s">
        <v>166</v>
      </c>
      <c r="B17" s="105"/>
      <c r="C17" s="24"/>
      <c r="D17" s="24"/>
      <c r="E17" s="113"/>
      <c r="F17" s="86"/>
      <c r="G17" s="24"/>
      <c r="H17" s="24"/>
      <c r="I17" s="143"/>
      <c r="J17" s="31"/>
      <c r="K17" s="153"/>
      <c r="L17" s="168"/>
    </row>
    <row r="18" spans="1:12" x14ac:dyDescent="0.3">
      <c r="A18" s="109" t="s">
        <v>167</v>
      </c>
      <c r="B18" s="25" t="s">
        <v>168</v>
      </c>
      <c r="C18" s="25" t="s">
        <v>169</v>
      </c>
      <c r="D18" s="25" t="s">
        <v>143</v>
      </c>
      <c r="E18" s="104" t="s">
        <v>162</v>
      </c>
      <c r="F18" s="104" t="s">
        <v>145</v>
      </c>
      <c r="G18" s="120" t="s">
        <v>14</v>
      </c>
      <c r="H18" s="119" t="s">
        <v>163</v>
      </c>
      <c r="I18" s="140" t="s">
        <v>147</v>
      </c>
      <c r="J18" s="134" t="s">
        <v>148</v>
      </c>
      <c r="K18" s="150" t="s">
        <v>147</v>
      </c>
      <c r="L18" s="166"/>
    </row>
    <row r="19" spans="1:12" x14ac:dyDescent="0.3">
      <c r="A19" s="473" t="s">
        <v>170</v>
      </c>
      <c r="B19" s="474" t="s">
        <v>171</v>
      </c>
      <c r="C19" s="475" t="s">
        <v>172</v>
      </c>
      <c r="D19" s="475" t="s">
        <v>173</v>
      </c>
      <c r="E19" s="566">
        <v>16</v>
      </c>
      <c r="F19" s="566">
        <v>384</v>
      </c>
      <c r="G19" s="476"/>
      <c r="H19" s="477"/>
      <c r="I19" s="478">
        <f>E19*G19*H19</f>
        <v>0</v>
      </c>
      <c r="J19" s="479"/>
      <c r="K19" s="480">
        <f>F19*G19*J19</f>
        <v>0</v>
      </c>
      <c r="L19" s="166"/>
    </row>
    <row r="20" spans="1:12" x14ac:dyDescent="0.3">
      <c r="A20" s="53" t="s">
        <v>174</v>
      </c>
      <c r="B20" s="75" t="s">
        <v>175</v>
      </c>
      <c r="C20" s="59" t="s">
        <v>176</v>
      </c>
      <c r="D20" s="59">
        <v>5</v>
      </c>
      <c r="E20" s="586"/>
      <c r="F20" s="586"/>
      <c r="G20" s="121"/>
      <c r="H20" s="122"/>
      <c r="I20" s="144">
        <f>E19*G20*H20</f>
        <v>0</v>
      </c>
      <c r="J20" s="32"/>
      <c r="K20" s="151">
        <f>F19*G20*J20</f>
        <v>0</v>
      </c>
      <c r="L20" s="166"/>
    </row>
    <row r="21" spans="1:12" x14ac:dyDescent="0.3">
      <c r="A21" s="463" t="s">
        <v>177</v>
      </c>
      <c r="B21" s="481" t="s">
        <v>178</v>
      </c>
      <c r="C21" s="466" t="s">
        <v>179</v>
      </c>
      <c r="D21" s="466">
        <v>4</v>
      </c>
      <c r="E21" s="586"/>
      <c r="F21" s="586"/>
      <c r="G21" s="476"/>
      <c r="H21" s="477"/>
      <c r="I21" s="478">
        <f>E19*G21*H21</f>
        <v>0</v>
      </c>
      <c r="J21" s="479"/>
      <c r="K21" s="480">
        <f>F19*G21*J21</f>
        <v>0</v>
      </c>
      <c r="L21" s="166"/>
    </row>
    <row r="22" spans="1:12" x14ac:dyDescent="0.3">
      <c r="A22" s="53" t="s">
        <v>180</v>
      </c>
      <c r="B22" s="90" t="s">
        <v>181</v>
      </c>
      <c r="C22" s="46" t="s">
        <v>172</v>
      </c>
      <c r="D22" s="59">
        <v>1</v>
      </c>
      <c r="E22" s="579"/>
      <c r="F22" s="579"/>
      <c r="G22" s="121"/>
      <c r="H22" s="122"/>
      <c r="I22" s="144"/>
      <c r="J22" s="32"/>
      <c r="K22" s="151"/>
      <c r="L22" s="166"/>
    </row>
    <row r="23" spans="1:12" x14ac:dyDescent="0.3">
      <c r="A23" s="463" t="s">
        <v>182</v>
      </c>
      <c r="B23" s="482" t="s">
        <v>183</v>
      </c>
      <c r="C23" s="466" t="s">
        <v>172</v>
      </c>
      <c r="D23" s="466">
        <v>6</v>
      </c>
      <c r="E23" s="483">
        <v>18</v>
      </c>
      <c r="F23" s="484">
        <f>(E23*30)*0.8</f>
        <v>432</v>
      </c>
      <c r="G23" s="476"/>
      <c r="H23" s="477"/>
      <c r="I23" s="478">
        <f>E23*G23*H23</f>
        <v>0</v>
      </c>
      <c r="J23" s="479"/>
      <c r="K23" s="480">
        <f>F23*G23*J23</f>
        <v>0</v>
      </c>
      <c r="L23" s="166"/>
    </row>
    <row r="24" spans="1:12" x14ac:dyDescent="0.3">
      <c r="A24" s="53" t="s">
        <v>184</v>
      </c>
      <c r="B24" s="35" t="s">
        <v>185</v>
      </c>
      <c r="C24" s="59" t="s">
        <v>186</v>
      </c>
      <c r="D24" s="59">
        <v>2</v>
      </c>
      <c r="E24" s="328">
        <v>22</v>
      </c>
      <c r="F24" s="328">
        <f>E24*30*0.8</f>
        <v>528</v>
      </c>
      <c r="G24" s="121"/>
      <c r="H24" s="122"/>
      <c r="I24" s="144">
        <f>E24*G24*H24</f>
        <v>0</v>
      </c>
      <c r="J24" s="32"/>
      <c r="K24" s="151">
        <f>F24*G24*J24</f>
        <v>0</v>
      </c>
      <c r="L24" s="166"/>
    </row>
    <row r="25" spans="1:12" ht="19.5" thickBot="1" x14ac:dyDescent="0.35">
      <c r="A25" s="378" t="s">
        <v>187</v>
      </c>
      <c r="B25" s="455" t="s">
        <v>188</v>
      </c>
      <c r="C25" s="456" t="s">
        <v>189</v>
      </c>
      <c r="D25" s="456">
        <v>0</v>
      </c>
      <c r="E25" s="485">
        <v>44</v>
      </c>
      <c r="F25" s="485">
        <f>E25*30*0.8</f>
        <v>1056</v>
      </c>
      <c r="G25" s="476"/>
      <c r="H25" s="469"/>
      <c r="I25" s="470">
        <f>E25*G25*H25</f>
        <v>0</v>
      </c>
      <c r="J25" s="471"/>
      <c r="K25" s="472">
        <f>F25*G25*J25</f>
        <v>0</v>
      </c>
      <c r="L25" s="169"/>
    </row>
    <row r="26" spans="1:12" ht="19.5" thickBot="1" x14ac:dyDescent="0.35">
      <c r="A26" s="26"/>
      <c r="B26" s="28"/>
      <c r="C26" s="46"/>
      <c r="D26" s="46"/>
      <c r="E26" s="583" t="s">
        <v>190</v>
      </c>
      <c r="F26" s="584"/>
      <c r="G26" s="130"/>
      <c r="H26" s="132"/>
      <c r="I26" s="142">
        <f>SUM(I19:I25)</f>
        <v>0</v>
      </c>
      <c r="J26" s="131"/>
      <c r="K26" s="152">
        <f>SUM(K19:K25)</f>
        <v>0</v>
      </c>
      <c r="L26" s="167">
        <f>I26+K26</f>
        <v>0</v>
      </c>
    </row>
    <row r="27" spans="1:12" ht="19.5" thickBot="1" x14ac:dyDescent="0.35">
      <c r="A27" s="106" t="s">
        <v>191</v>
      </c>
      <c r="B27" s="105"/>
      <c r="C27" s="24"/>
      <c r="D27" s="24"/>
      <c r="E27" s="113"/>
      <c r="F27" s="86"/>
      <c r="G27" s="24"/>
      <c r="H27" s="24"/>
      <c r="I27" s="143"/>
      <c r="J27" s="31"/>
      <c r="K27" s="153"/>
      <c r="L27" s="168"/>
    </row>
    <row r="28" spans="1:12" x14ac:dyDescent="0.3">
      <c r="A28" s="109" t="s">
        <v>167</v>
      </c>
      <c r="B28" s="25" t="s">
        <v>168</v>
      </c>
      <c r="C28" s="25" t="s">
        <v>169</v>
      </c>
      <c r="D28" s="25" t="s">
        <v>143</v>
      </c>
      <c r="E28" s="104" t="s">
        <v>162</v>
      </c>
      <c r="F28" s="104" t="s">
        <v>145</v>
      </c>
      <c r="G28" s="120" t="s">
        <v>14</v>
      </c>
      <c r="H28" s="119" t="s">
        <v>163</v>
      </c>
      <c r="I28" s="140" t="s">
        <v>147</v>
      </c>
      <c r="J28" s="134" t="s">
        <v>148</v>
      </c>
      <c r="K28" s="150" t="s">
        <v>147</v>
      </c>
      <c r="L28" s="168"/>
    </row>
    <row r="29" spans="1:12" x14ac:dyDescent="0.3">
      <c r="A29" s="53" t="s">
        <v>192</v>
      </c>
      <c r="B29" s="107" t="s">
        <v>193</v>
      </c>
      <c r="C29" s="84" t="s">
        <v>176</v>
      </c>
      <c r="D29" s="102">
        <v>19</v>
      </c>
      <c r="E29" s="208">
        <v>18</v>
      </c>
      <c r="F29" s="208">
        <f>E29*30*0.8</f>
        <v>432</v>
      </c>
      <c r="G29" s="94"/>
      <c r="H29" s="116"/>
      <c r="I29" s="146">
        <f>E29*G29*H29</f>
        <v>0</v>
      </c>
      <c r="J29" s="116"/>
      <c r="K29" s="151">
        <f>F29*G29*J29</f>
        <v>0</v>
      </c>
      <c r="L29" s="168"/>
    </row>
    <row r="30" spans="1:12" x14ac:dyDescent="0.3">
      <c r="A30" s="463" t="s">
        <v>180</v>
      </c>
      <c r="B30" s="464" t="s">
        <v>181</v>
      </c>
      <c r="C30" s="465" t="s">
        <v>172</v>
      </c>
      <c r="D30" s="466">
        <v>2</v>
      </c>
      <c r="E30" s="587">
        <v>16</v>
      </c>
      <c r="F30" s="587">
        <f>E30*30*0.8</f>
        <v>384</v>
      </c>
      <c r="G30" s="459"/>
      <c r="H30" s="460"/>
      <c r="I30" s="461"/>
      <c r="J30" s="460"/>
      <c r="K30" s="462"/>
      <c r="L30" s="169"/>
    </row>
    <row r="31" spans="1:12" ht="19.5" thickBot="1" x14ac:dyDescent="0.35">
      <c r="A31" s="36" t="s">
        <v>194</v>
      </c>
      <c r="B31" s="92" t="s">
        <v>195</v>
      </c>
      <c r="C31" s="29" t="s">
        <v>176</v>
      </c>
      <c r="D31" s="281" t="s">
        <v>196</v>
      </c>
      <c r="E31" s="588"/>
      <c r="F31" s="588"/>
      <c r="G31" s="282"/>
      <c r="H31" s="117"/>
      <c r="I31" s="147">
        <f>E30*G31*H31</f>
        <v>0</v>
      </c>
      <c r="J31" s="117"/>
      <c r="K31" s="154">
        <f>F30*G31*J31</f>
        <v>0</v>
      </c>
      <c r="L31" s="169"/>
    </row>
    <row r="32" spans="1:12" ht="19.5" thickBot="1" x14ac:dyDescent="0.35">
      <c r="A32" s="108"/>
      <c r="B32" s="28"/>
      <c r="C32" s="46"/>
      <c r="D32" s="46"/>
      <c r="E32" s="583" t="s">
        <v>197</v>
      </c>
      <c r="F32" s="584"/>
      <c r="G32" s="130"/>
      <c r="H32" s="132"/>
      <c r="I32" s="142">
        <f>SUM(I29:I31)</f>
        <v>0</v>
      </c>
      <c r="J32" s="131"/>
      <c r="K32" s="152">
        <f>SUM(K29:K31)</f>
        <v>0</v>
      </c>
      <c r="L32" s="167">
        <f>I32+K32</f>
        <v>0</v>
      </c>
    </row>
    <row r="33" spans="1:12" ht="19.5" thickBot="1" x14ac:dyDescent="0.35">
      <c r="A33" s="174" t="s">
        <v>198</v>
      </c>
      <c r="L33" s="166"/>
    </row>
    <row r="34" spans="1:12" x14ac:dyDescent="0.3">
      <c r="A34" s="87" t="s">
        <v>167</v>
      </c>
      <c r="B34" s="88" t="s">
        <v>168</v>
      </c>
      <c r="C34" s="88" t="s">
        <v>169</v>
      </c>
      <c r="D34" s="88" t="s">
        <v>143</v>
      </c>
      <c r="E34" s="104" t="s">
        <v>162</v>
      </c>
      <c r="F34" s="104" t="s">
        <v>145</v>
      </c>
      <c r="G34" s="120" t="s">
        <v>14</v>
      </c>
      <c r="H34" s="119" t="s">
        <v>163</v>
      </c>
      <c r="I34" s="140" t="s">
        <v>147</v>
      </c>
      <c r="J34" s="115" t="s">
        <v>148</v>
      </c>
      <c r="K34" s="156" t="s">
        <v>147</v>
      </c>
      <c r="L34" s="166"/>
    </row>
    <row r="35" spans="1:12" x14ac:dyDescent="0.3">
      <c r="A35" s="53" t="s">
        <v>192</v>
      </c>
      <c r="B35" s="107" t="s">
        <v>193</v>
      </c>
      <c r="C35" s="84" t="s">
        <v>176</v>
      </c>
      <c r="D35" s="102">
        <v>12</v>
      </c>
      <c r="E35" s="208">
        <v>18</v>
      </c>
      <c r="F35" s="208">
        <f>E35*30*0.8</f>
        <v>432</v>
      </c>
      <c r="G35" s="94"/>
      <c r="H35" s="116"/>
      <c r="I35" s="146">
        <f>E35*G35*H35</f>
        <v>0</v>
      </c>
      <c r="J35" s="116"/>
      <c r="K35" s="151">
        <f>F35*G35*J35</f>
        <v>0</v>
      </c>
      <c r="L35" s="166"/>
    </row>
    <row r="36" spans="1:12" ht="19.5" thickBot="1" x14ac:dyDescent="0.35">
      <c r="A36" s="454" t="s">
        <v>199</v>
      </c>
      <c r="B36" s="455" t="s">
        <v>195</v>
      </c>
      <c r="C36" s="456" t="s">
        <v>176</v>
      </c>
      <c r="D36" s="457" t="s">
        <v>200</v>
      </c>
      <c r="E36" s="458">
        <v>16</v>
      </c>
      <c r="F36" s="458">
        <f>E36*30*0.8</f>
        <v>384</v>
      </c>
      <c r="G36" s="459"/>
      <c r="H36" s="460"/>
      <c r="I36" s="461">
        <f>E36*G36*H36</f>
        <v>0</v>
      </c>
      <c r="J36" s="460"/>
      <c r="K36" s="462">
        <f>F36*G36*J36</f>
        <v>0</v>
      </c>
      <c r="L36" s="169"/>
    </row>
    <row r="37" spans="1:12" ht="19.5" thickBot="1" x14ac:dyDescent="0.35">
      <c r="A37" s="108"/>
      <c r="B37" s="28"/>
      <c r="C37" s="102"/>
      <c r="D37" s="102"/>
      <c r="E37" s="559" t="s">
        <v>201</v>
      </c>
      <c r="F37" s="560"/>
      <c r="G37" s="129"/>
      <c r="H37" s="133"/>
      <c r="I37" s="148">
        <f>SUM(I35:I36)</f>
        <v>0</v>
      </c>
      <c r="J37" s="138"/>
      <c r="K37" s="155">
        <f>SUM(K35:K36)</f>
        <v>0</v>
      </c>
      <c r="L37" s="170">
        <f>I37+K37</f>
        <v>0</v>
      </c>
    </row>
    <row r="38" spans="1:12" ht="15.75" customHeight="1" x14ac:dyDescent="0.3">
      <c r="A38" s="345" t="s">
        <v>202</v>
      </c>
      <c r="B38" s="568" t="s">
        <v>203</v>
      </c>
      <c r="C38" s="568"/>
      <c r="D38" s="568"/>
      <c r="E38" s="568"/>
      <c r="L38" s="166"/>
    </row>
    <row r="39" spans="1:12" x14ac:dyDescent="0.3">
      <c r="A39" s="87" t="s">
        <v>204</v>
      </c>
      <c r="B39" s="88" t="s">
        <v>168</v>
      </c>
      <c r="C39" s="89" t="s">
        <v>169</v>
      </c>
      <c r="D39" s="88" t="s">
        <v>143</v>
      </c>
      <c r="E39" s="104" t="s">
        <v>162</v>
      </c>
      <c r="F39" s="104" t="s">
        <v>145</v>
      </c>
      <c r="G39" s="120" t="s">
        <v>14</v>
      </c>
      <c r="H39" s="193" t="s">
        <v>163</v>
      </c>
      <c r="I39" s="194" t="s">
        <v>147</v>
      </c>
      <c r="J39" s="193" t="s">
        <v>148</v>
      </c>
      <c r="K39" s="184" t="s">
        <v>147</v>
      </c>
      <c r="L39" s="166"/>
    </row>
    <row r="40" spans="1:12" ht="19.5" customHeight="1" x14ac:dyDescent="0.3">
      <c r="A40" s="473" t="s">
        <v>170</v>
      </c>
      <c r="B40" s="474" t="s">
        <v>171</v>
      </c>
      <c r="C40" s="475" t="s">
        <v>172</v>
      </c>
      <c r="D40" s="475" t="s">
        <v>273</v>
      </c>
      <c r="E40" s="561">
        <v>16</v>
      </c>
      <c r="F40" s="561">
        <f>E40*30*0.8</f>
        <v>384</v>
      </c>
      <c r="G40" s="452"/>
      <c r="H40" s="452"/>
      <c r="I40" s="487">
        <f>E40*G40*H40</f>
        <v>0</v>
      </c>
      <c r="J40" s="452"/>
      <c r="K40" s="488">
        <f>F40*G40*J40</f>
        <v>0</v>
      </c>
      <c r="L40" s="166"/>
    </row>
    <row r="41" spans="1:12" ht="19.5" customHeight="1" x14ac:dyDescent="0.3">
      <c r="A41" s="53" t="s">
        <v>174</v>
      </c>
      <c r="B41" s="75" t="s">
        <v>175</v>
      </c>
      <c r="C41" s="46" t="s">
        <v>176</v>
      </c>
      <c r="D41" s="319">
        <v>2</v>
      </c>
      <c r="E41" s="561"/>
      <c r="F41" s="561"/>
      <c r="G41" s="177"/>
      <c r="H41" s="177"/>
      <c r="I41" s="178">
        <f>E40*G41*H41</f>
        <v>0</v>
      </c>
      <c r="J41" s="177"/>
      <c r="K41" s="179">
        <f>F40*G41*J41</f>
        <v>0</v>
      </c>
      <c r="L41" s="166"/>
    </row>
    <row r="42" spans="1:12" ht="19.5" customHeight="1" thickBot="1" x14ac:dyDescent="0.35">
      <c r="A42" s="378" t="s">
        <v>205</v>
      </c>
      <c r="B42" s="455" t="s">
        <v>193</v>
      </c>
      <c r="C42" s="456" t="s">
        <v>176</v>
      </c>
      <c r="D42" s="489">
        <v>18</v>
      </c>
      <c r="E42" s="484">
        <v>18</v>
      </c>
      <c r="F42" s="484">
        <f>E42*30*0.8</f>
        <v>432</v>
      </c>
      <c r="G42" s="459"/>
      <c r="H42" s="460"/>
      <c r="I42" s="490">
        <f>E42*G42*H42</f>
        <v>0</v>
      </c>
      <c r="J42" s="460"/>
      <c r="K42" s="491">
        <f>F42*G42*J42</f>
        <v>0</v>
      </c>
      <c r="L42" s="166"/>
    </row>
    <row r="43" spans="1:12" ht="19.5" thickBot="1" x14ac:dyDescent="0.35">
      <c r="A43" s="53"/>
      <c r="B43" s="107"/>
      <c r="C43" s="46"/>
      <c r="D43" s="338"/>
      <c r="E43" s="366" t="s">
        <v>206</v>
      </c>
      <c r="F43" s="367"/>
      <c r="G43" s="368"/>
      <c r="H43" s="363"/>
      <c r="I43" s="364">
        <f>SUM(I40:I42)</f>
        <v>0</v>
      </c>
      <c r="J43" s="363"/>
      <c r="K43" s="365">
        <f>SUM(K40:K42)</f>
        <v>0</v>
      </c>
      <c r="L43" s="167">
        <f>I47+K47</f>
        <v>0</v>
      </c>
    </row>
    <row r="44" spans="1:12" x14ac:dyDescent="0.3">
      <c r="A44" s="386" t="s">
        <v>207</v>
      </c>
      <c r="B44" s="387" t="s">
        <v>208</v>
      </c>
      <c r="C44" s="388" t="s">
        <v>209</v>
      </c>
      <c r="D44" s="389">
        <v>2</v>
      </c>
      <c r="E44" s="390">
        <v>50</v>
      </c>
      <c r="F44" s="390">
        <f>E44*30*0.8</f>
        <v>1200</v>
      </c>
      <c r="G44" s="391"/>
      <c r="H44" s="360"/>
      <c r="I44" s="361">
        <f>E44*G44*H44</f>
        <v>0</v>
      </c>
      <c r="J44" s="360"/>
      <c r="K44" s="362">
        <f>F44*G44*J44</f>
        <v>0</v>
      </c>
      <c r="L44" s="166"/>
    </row>
    <row r="45" spans="1:12" x14ac:dyDescent="0.3">
      <c r="A45" s="392" t="s">
        <v>187</v>
      </c>
      <c r="B45" s="346" t="s">
        <v>188</v>
      </c>
      <c r="C45" s="347" t="s">
        <v>189</v>
      </c>
      <c r="D45" s="348">
        <v>1</v>
      </c>
      <c r="E45" s="564">
        <v>44</v>
      </c>
      <c r="F45" s="566">
        <f>E45*30*0.8</f>
        <v>1056</v>
      </c>
      <c r="G45" s="118"/>
      <c r="H45" s="116"/>
      <c r="I45" s="146">
        <f>E45*G45*H45</f>
        <v>0</v>
      </c>
      <c r="J45" s="116"/>
      <c r="K45" s="151">
        <f>F45*G45*J45</f>
        <v>0</v>
      </c>
      <c r="L45" s="166"/>
    </row>
    <row r="46" spans="1:12" ht="15.75" thickBot="1" x14ac:dyDescent="0.3">
      <c r="A46" s="393" t="s">
        <v>210</v>
      </c>
      <c r="B46" s="394" t="s">
        <v>211</v>
      </c>
      <c r="C46" s="359" t="s">
        <v>212</v>
      </c>
      <c r="D46" s="395">
        <v>0</v>
      </c>
      <c r="E46" s="565"/>
      <c r="F46" s="567"/>
      <c r="G46" s="396"/>
      <c r="H46" s="397"/>
      <c r="I46" s="398">
        <f>E45*G46*H46</f>
        <v>0</v>
      </c>
      <c r="J46" s="397"/>
      <c r="K46" s="399">
        <f>F45*G46*J46</f>
        <v>0</v>
      </c>
      <c r="L46" s="195"/>
    </row>
    <row r="47" spans="1:12" ht="19.5" thickBot="1" x14ac:dyDescent="0.35">
      <c r="A47" s="26"/>
      <c r="B47" s="26"/>
      <c r="C47" s="31"/>
      <c r="D47" s="319"/>
      <c r="E47" s="349" t="s">
        <v>213</v>
      </c>
      <c r="F47" s="350"/>
      <c r="G47" s="359"/>
      <c r="H47" s="351"/>
      <c r="I47" s="352">
        <f>SUM(I44:I46)</f>
        <v>0</v>
      </c>
      <c r="J47" s="351"/>
      <c r="K47" s="353">
        <f>SUM(K44:K46)</f>
        <v>0</v>
      </c>
      <c r="L47" s="170">
        <f>I47+K47</f>
        <v>0</v>
      </c>
    </row>
    <row r="48" spans="1:12" ht="19.5" thickBot="1" x14ac:dyDescent="0.35">
      <c r="A48" s="174" t="s">
        <v>214</v>
      </c>
      <c r="L48" s="166"/>
    </row>
    <row r="49" spans="1:12" x14ac:dyDescent="0.3">
      <c r="A49" s="173" t="s">
        <v>215</v>
      </c>
      <c r="B49" s="95"/>
      <c r="C49" s="80" t="s">
        <v>169</v>
      </c>
      <c r="D49" s="25" t="s">
        <v>143</v>
      </c>
      <c r="E49" s="104" t="s">
        <v>216</v>
      </c>
      <c r="F49" s="104" t="s">
        <v>145</v>
      </c>
      <c r="G49" s="136" t="s">
        <v>14</v>
      </c>
      <c r="H49" s="119" t="s">
        <v>163</v>
      </c>
      <c r="I49" s="140" t="s">
        <v>147</v>
      </c>
      <c r="J49" s="123" t="s">
        <v>148</v>
      </c>
      <c r="K49" s="156" t="s">
        <v>147</v>
      </c>
      <c r="L49" s="166"/>
    </row>
    <row r="50" spans="1:12" x14ac:dyDescent="0.3">
      <c r="A50" s="473" t="s">
        <v>217</v>
      </c>
      <c r="B50" s="474" t="s">
        <v>218</v>
      </c>
      <c r="C50" s="459" t="s">
        <v>219</v>
      </c>
      <c r="D50" s="514">
        <v>3</v>
      </c>
      <c r="E50" s="561">
        <v>15</v>
      </c>
      <c r="F50" s="561">
        <v>50</v>
      </c>
      <c r="G50" s="515"/>
      <c r="H50" s="516"/>
      <c r="I50" s="517">
        <f>E50*G50*H50</f>
        <v>0</v>
      </c>
      <c r="J50" s="518"/>
      <c r="K50" s="519">
        <f>F50*G50*J50</f>
        <v>0</v>
      </c>
      <c r="L50" s="166"/>
    </row>
    <row r="51" spans="1:12" x14ac:dyDescent="0.3">
      <c r="A51" s="53" t="s">
        <v>220</v>
      </c>
      <c r="B51" s="75" t="s">
        <v>221</v>
      </c>
      <c r="C51" s="31" t="s">
        <v>219</v>
      </c>
      <c r="D51" s="103">
        <v>8</v>
      </c>
      <c r="E51" s="561"/>
      <c r="F51" s="561"/>
      <c r="G51" s="94"/>
      <c r="H51" s="116"/>
      <c r="I51" s="146">
        <f>E50*G51*H51</f>
        <v>0</v>
      </c>
      <c r="J51" s="32"/>
      <c r="K51" s="151">
        <f>F50*G51*J51</f>
        <v>0</v>
      </c>
      <c r="L51" s="166"/>
    </row>
    <row r="52" spans="1:12" x14ac:dyDescent="0.3">
      <c r="A52" s="463" t="s">
        <v>220</v>
      </c>
      <c r="B52" s="481" t="s">
        <v>222</v>
      </c>
      <c r="C52" s="499" t="s">
        <v>219</v>
      </c>
      <c r="D52" s="522">
        <v>1</v>
      </c>
      <c r="E52" s="561"/>
      <c r="F52" s="561"/>
      <c r="G52" s="450"/>
      <c r="H52" s="496"/>
      <c r="I52" s="497">
        <f>E50*G52*H52</f>
        <v>0</v>
      </c>
      <c r="J52" s="479"/>
      <c r="K52" s="480">
        <f>F50*G52*J52</f>
        <v>0</v>
      </c>
      <c r="L52" s="166"/>
    </row>
    <row r="53" spans="1:12" x14ac:dyDescent="0.3">
      <c r="A53" s="53" t="s">
        <v>223</v>
      </c>
      <c r="B53" s="75" t="s">
        <v>224</v>
      </c>
      <c r="C53" s="31" t="s">
        <v>225</v>
      </c>
      <c r="D53" s="103">
        <v>6</v>
      </c>
      <c r="E53" s="561"/>
      <c r="F53" s="561"/>
      <c r="G53" s="94"/>
      <c r="H53" s="116"/>
      <c r="I53" s="146">
        <f>E50*G53*H53</f>
        <v>0</v>
      </c>
      <c r="J53" s="32"/>
      <c r="K53" s="151">
        <f>F50*G53*J53</f>
        <v>0</v>
      </c>
      <c r="L53" s="166"/>
    </row>
    <row r="54" spans="1:12" x14ac:dyDescent="0.3">
      <c r="A54" s="378" t="s">
        <v>226</v>
      </c>
      <c r="B54" s="523" t="s">
        <v>227</v>
      </c>
      <c r="C54" s="380" t="s">
        <v>228</v>
      </c>
      <c r="D54" s="524">
        <v>12</v>
      </c>
      <c r="E54" s="561"/>
      <c r="F54" s="561"/>
      <c r="G54" s="495"/>
      <c r="H54" s="496"/>
      <c r="I54" s="497">
        <f>E50*G54*H54</f>
        <v>0</v>
      </c>
      <c r="J54" s="479"/>
      <c r="K54" s="480">
        <f>F50*G54*J54</f>
        <v>0</v>
      </c>
      <c r="L54" s="166"/>
    </row>
    <row r="55" spans="1:12" x14ac:dyDescent="0.3">
      <c r="A55" s="196" t="s">
        <v>229</v>
      </c>
      <c r="B55" s="200"/>
      <c r="C55" s="201"/>
      <c r="D55" s="180" t="s">
        <v>143</v>
      </c>
      <c r="E55" s="181" t="s">
        <v>216</v>
      </c>
      <c r="F55" s="181" t="s">
        <v>145</v>
      </c>
      <c r="G55" s="182" t="s">
        <v>14</v>
      </c>
      <c r="H55" s="182" t="s">
        <v>230</v>
      </c>
      <c r="I55" s="183" t="s">
        <v>147</v>
      </c>
      <c r="J55" s="182" t="s">
        <v>148</v>
      </c>
      <c r="K55" s="184" t="s">
        <v>147</v>
      </c>
      <c r="L55" s="166"/>
    </row>
    <row r="56" spans="1:12" x14ac:dyDescent="0.3">
      <c r="A56" s="203" t="s">
        <v>231</v>
      </c>
      <c r="B56" s="202" t="s">
        <v>232</v>
      </c>
      <c r="C56" s="210"/>
      <c r="D56" s="197">
        <v>8</v>
      </c>
      <c r="E56" s="327">
        <v>0</v>
      </c>
      <c r="F56" s="327">
        <f>E56*4*0.8</f>
        <v>0</v>
      </c>
      <c r="G56" s="177"/>
      <c r="H56" s="177"/>
      <c r="I56" s="178">
        <f>E56*G56*H56</f>
        <v>0</v>
      </c>
      <c r="J56" s="177"/>
      <c r="K56" s="179">
        <f>G56*F56*J56</f>
        <v>0</v>
      </c>
      <c r="L56" s="166"/>
    </row>
    <row r="57" spans="1:12" ht="15" x14ac:dyDescent="0.25">
      <c r="A57" s="482" t="s">
        <v>233</v>
      </c>
      <c r="B57" s="525" t="s">
        <v>234</v>
      </c>
      <c r="C57" s="466"/>
      <c r="D57" s="526">
        <v>8</v>
      </c>
      <c r="E57" s="561">
        <v>0</v>
      </c>
      <c r="F57" s="561">
        <f>E57*4*0.8</f>
        <v>0</v>
      </c>
      <c r="G57" s="452"/>
      <c r="H57" s="452"/>
      <c r="I57" s="487">
        <f>E57*G57*H57</f>
        <v>0</v>
      </c>
      <c r="J57" s="452"/>
      <c r="K57" s="488">
        <f>G57*F57*J57</f>
        <v>0</v>
      </c>
      <c r="L57" s="195"/>
    </row>
    <row r="58" spans="1:12" x14ac:dyDescent="0.3">
      <c r="A58" s="35" t="s">
        <v>235</v>
      </c>
      <c r="B58" s="209" t="s">
        <v>236</v>
      </c>
      <c r="C58" s="59"/>
      <c r="D58" s="198">
        <v>50</v>
      </c>
      <c r="E58" s="561"/>
      <c r="F58" s="561"/>
      <c r="G58" s="177"/>
      <c r="H58" s="177"/>
      <c r="I58" s="178">
        <f>E57*G58*H58</f>
        <v>0</v>
      </c>
      <c r="J58" s="177"/>
      <c r="K58" s="179">
        <f>G58*F57*J58</f>
        <v>0</v>
      </c>
      <c r="L58" s="166"/>
    </row>
    <row r="59" spans="1:12" x14ac:dyDescent="0.3">
      <c r="A59" s="482" t="s">
        <v>237</v>
      </c>
      <c r="B59" s="525"/>
      <c r="C59" s="466"/>
      <c r="D59" s="526">
        <v>6</v>
      </c>
      <c r="E59" s="483">
        <v>20</v>
      </c>
      <c r="F59" s="483">
        <f>E59*3</f>
        <v>60</v>
      </c>
      <c r="G59" s="452"/>
      <c r="H59" s="452"/>
      <c r="I59" s="520">
        <f>E59*G59</f>
        <v>0</v>
      </c>
      <c r="J59" s="520"/>
      <c r="K59" s="521">
        <f>F59*J59</f>
        <v>0</v>
      </c>
      <c r="L59" s="166"/>
    </row>
    <row r="60" spans="1:12" x14ac:dyDescent="0.3">
      <c r="A60" s="109" t="s">
        <v>238</v>
      </c>
      <c r="B60" s="175"/>
      <c r="C60" s="176"/>
      <c r="D60" s="192"/>
      <c r="E60" s="562" t="s">
        <v>239</v>
      </c>
      <c r="F60" s="563"/>
      <c r="G60" s="120" t="s">
        <v>14</v>
      </c>
      <c r="H60" s="193" t="s">
        <v>230</v>
      </c>
      <c r="I60" s="194" t="s">
        <v>147</v>
      </c>
      <c r="J60" s="300" t="s">
        <v>148</v>
      </c>
      <c r="K60" s="301" t="s">
        <v>147</v>
      </c>
      <c r="L60" s="166"/>
    </row>
    <row r="61" spans="1:12" x14ac:dyDescent="0.3">
      <c r="A61" s="492" t="s">
        <v>240</v>
      </c>
      <c r="B61" s="498" t="s">
        <v>241</v>
      </c>
      <c r="C61" s="499"/>
      <c r="D61" s="493" t="s">
        <v>242</v>
      </c>
      <c r="E61" s="571">
        <v>10</v>
      </c>
      <c r="F61" s="572"/>
      <c r="G61" s="495"/>
      <c r="H61" s="452"/>
      <c r="I61" s="453">
        <f>E61*G61*H61</f>
        <v>0</v>
      </c>
      <c r="J61" s="302"/>
      <c r="K61" s="303"/>
      <c r="L61" s="166"/>
    </row>
    <row r="62" spans="1:12" x14ac:dyDescent="0.3">
      <c r="A62" s="36" t="s">
        <v>243</v>
      </c>
      <c r="B62" s="27" t="s">
        <v>244</v>
      </c>
      <c r="C62" s="33"/>
      <c r="D62" s="29" t="s">
        <v>245</v>
      </c>
      <c r="E62" s="573"/>
      <c r="F62" s="574"/>
      <c r="G62" s="118"/>
      <c r="H62" s="177"/>
      <c r="I62" s="299">
        <f>E61*G62*H62</f>
        <v>0</v>
      </c>
      <c r="J62" s="304"/>
      <c r="K62" s="305"/>
      <c r="L62" s="166"/>
    </row>
    <row r="63" spans="1:12" ht="19.5" thickBot="1" x14ac:dyDescent="0.35">
      <c r="A63" s="448" t="s">
        <v>246</v>
      </c>
      <c r="B63" s="449" t="s">
        <v>247</v>
      </c>
      <c r="C63" s="450"/>
      <c r="D63" s="451"/>
      <c r="E63" s="575">
        <v>18</v>
      </c>
      <c r="F63" s="576"/>
      <c r="G63" s="382"/>
      <c r="H63" s="452"/>
      <c r="I63" s="453">
        <f>E63*G63*H63</f>
        <v>0</v>
      </c>
      <c r="J63" s="306"/>
      <c r="K63" s="307"/>
      <c r="L63" s="169"/>
    </row>
    <row r="64" spans="1:12" ht="19.5" thickBot="1" x14ac:dyDescent="0.35">
      <c r="B64" s="30"/>
      <c r="C64" s="31"/>
      <c r="D64" s="30"/>
      <c r="E64" s="583" t="s">
        <v>248</v>
      </c>
      <c r="F64" s="584"/>
      <c r="G64" s="135"/>
      <c r="H64" s="341"/>
      <c r="I64" s="342">
        <f>SUM(I50:I63)</f>
        <v>0</v>
      </c>
      <c r="J64" s="369"/>
      <c r="K64" s="370">
        <f>SUM(K50:K63)</f>
        <v>0</v>
      </c>
      <c r="L64" s="167">
        <f>I64+K64</f>
        <v>0</v>
      </c>
    </row>
    <row r="65" spans="1:12" ht="19.5" thickBot="1" x14ac:dyDescent="0.35">
      <c r="A65" s="174" t="s">
        <v>249</v>
      </c>
      <c r="B65" s="30"/>
      <c r="C65" s="31"/>
      <c r="D65" s="30"/>
      <c r="E65" s="339"/>
      <c r="F65" s="339"/>
      <c r="G65" s="340"/>
      <c r="H65" s="340"/>
      <c r="I65" s="342"/>
      <c r="J65" s="340"/>
      <c r="K65" s="371"/>
      <c r="L65" s="166"/>
    </row>
    <row r="66" spans="1:12" x14ac:dyDescent="0.3">
      <c r="A66" s="569"/>
      <c r="B66" s="570"/>
      <c r="C66" s="372"/>
      <c r="D66" s="373"/>
      <c r="E66" s="343" t="s">
        <v>162</v>
      </c>
      <c r="F66" s="344" t="s">
        <v>145</v>
      </c>
      <c r="G66" s="120" t="s">
        <v>14</v>
      </c>
      <c r="H66" s="119" t="s">
        <v>163</v>
      </c>
      <c r="I66" s="140" t="s">
        <v>147</v>
      </c>
      <c r="J66" s="115" t="s">
        <v>148</v>
      </c>
      <c r="K66" s="156" t="s">
        <v>147</v>
      </c>
      <c r="L66" s="166"/>
    </row>
    <row r="67" spans="1:12" x14ac:dyDescent="0.3">
      <c r="A67" s="500" t="s">
        <v>251</v>
      </c>
      <c r="B67" s="501" t="s">
        <v>252</v>
      </c>
      <c r="C67" s="502" t="s">
        <v>253</v>
      </c>
      <c r="D67" s="503">
        <v>3</v>
      </c>
      <c r="E67" s="504">
        <v>16</v>
      </c>
      <c r="F67" s="504">
        <v>384</v>
      </c>
      <c r="G67" s="505"/>
      <c r="H67" s="506"/>
      <c r="I67" s="507">
        <f>E67*G67*H67</f>
        <v>0</v>
      </c>
      <c r="J67" s="506"/>
      <c r="K67" s="508">
        <f>F67*G67*J67</f>
        <v>0</v>
      </c>
      <c r="L67" s="166"/>
    </row>
    <row r="68" spans="1:12" x14ac:dyDescent="0.3">
      <c r="A68" s="534" t="s">
        <v>250</v>
      </c>
      <c r="B68" s="509"/>
      <c r="C68" s="510"/>
      <c r="D68" s="511"/>
      <c r="E68" s="37" t="s">
        <v>216</v>
      </c>
      <c r="F68" s="37" t="s">
        <v>145</v>
      </c>
      <c r="G68" s="201"/>
      <c r="H68" s="193" t="s">
        <v>230</v>
      </c>
      <c r="I68" s="194" t="s">
        <v>147</v>
      </c>
      <c r="J68" s="512" t="s">
        <v>148</v>
      </c>
      <c r="K68" s="513" t="s">
        <v>147</v>
      </c>
      <c r="L68" s="166"/>
    </row>
    <row r="69" spans="1:12" x14ac:dyDescent="0.3">
      <c r="A69" s="492" t="s">
        <v>254</v>
      </c>
      <c r="B69" s="486" t="s">
        <v>255</v>
      </c>
      <c r="C69" s="493" t="s">
        <v>256</v>
      </c>
      <c r="D69" s="493" t="s">
        <v>257</v>
      </c>
      <c r="E69" s="564">
        <v>11</v>
      </c>
      <c r="F69" s="564">
        <f>E69*3</f>
        <v>33</v>
      </c>
      <c r="G69" s="302"/>
      <c r="H69" s="496"/>
      <c r="I69" s="497">
        <f>E69*H69</f>
        <v>0</v>
      </c>
      <c r="J69" s="496"/>
      <c r="K69" s="480">
        <f>F69*J69</f>
        <v>0</v>
      </c>
      <c r="L69" s="166"/>
    </row>
    <row r="70" spans="1:12" x14ac:dyDescent="0.3">
      <c r="A70" s="35" t="s">
        <v>258</v>
      </c>
      <c r="B70" s="90" t="s">
        <v>259</v>
      </c>
      <c r="C70" s="84" t="s">
        <v>176</v>
      </c>
      <c r="D70" s="84" t="s">
        <v>260</v>
      </c>
      <c r="E70" s="577"/>
      <c r="F70" s="577"/>
      <c r="G70" s="304"/>
      <c r="H70" s="116"/>
      <c r="I70" s="146">
        <f>E69*H70</f>
        <v>0</v>
      </c>
      <c r="J70" s="116"/>
      <c r="K70" s="151">
        <f>F69*J70</f>
        <v>0</v>
      </c>
      <c r="L70" s="166"/>
    </row>
    <row r="71" spans="1:12" x14ac:dyDescent="0.3">
      <c r="A71" s="482" t="s">
        <v>261</v>
      </c>
      <c r="B71" s="464" t="s">
        <v>262</v>
      </c>
      <c r="C71" s="494" t="s">
        <v>253</v>
      </c>
      <c r="D71" s="494" t="s">
        <v>263</v>
      </c>
      <c r="E71" s="577"/>
      <c r="F71" s="577"/>
      <c r="G71" s="306"/>
      <c r="H71" s="496"/>
      <c r="I71" s="497">
        <f>E69*H71</f>
        <v>0</v>
      </c>
      <c r="J71" s="496"/>
      <c r="K71" s="480">
        <f>F69*J71</f>
        <v>0</v>
      </c>
      <c r="L71" s="169"/>
    </row>
    <row r="72" spans="1:12" ht="19.5" thickBot="1" x14ac:dyDescent="0.35">
      <c r="A72" s="36" t="s">
        <v>264</v>
      </c>
      <c r="B72" s="92" t="s">
        <v>262</v>
      </c>
      <c r="C72" s="29" t="s">
        <v>253</v>
      </c>
      <c r="D72" s="29" t="s">
        <v>265</v>
      </c>
      <c r="E72" s="578"/>
      <c r="F72" s="579"/>
      <c r="G72" s="308"/>
      <c r="H72" s="117"/>
      <c r="I72" s="147">
        <f>E69*G72*H72</f>
        <v>0</v>
      </c>
      <c r="J72" s="117"/>
      <c r="K72" s="154">
        <f>F69*G72*J72</f>
        <v>0</v>
      </c>
      <c r="L72" s="169"/>
    </row>
    <row r="73" spans="1:12" ht="16.5" thickBot="1" x14ac:dyDescent="0.3">
      <c r="A73" s="26"/>
      <c r="B73" s="26"/>
      <c r="C73" s="31"/>
      <c r="D73" s="319"/>
      <c r="E73" s="375" t="s">
        <v>266</v>
      </c>
      <c r="F73" s="376"/>
      <c r="G73" s="129"/>
      <c r="H73" s="133"/>
      <c r="I73" s="148">
        <f>SUM(I69:I72)</f>
        <v>0</v>
      </c>
      <c r="J73" s="133"/>
      <c r="K73" s="155">
        <f>SUM(K69:K72)</f>
        <v>0</v>
      </c>
      <c r="L73" s="374">
        <f>I73+K73</f>
        <v>0</v>
      </c>
    </row>
    <row r="74" spans="1:12" ht="19.5" thickBot="1" x14ac:dyDescent="0.35">
      <c r="A74" s="26"/>
      <c r="B74" s="28"/>
      <c r="C74" s="31"/>
      <c r="D74" s="46"/>
      <c r="E74" s="309"/>
      <c r="F74" s="309"/>
      <c r="G74" s="310"/>
      <c r="H74" s="310"/>
      <c r="I74" s="311"/>
      <c r="J74" s="310"/>
      <c r="K74" s="312"/>
      <c r="L74" s="313"/>
    </row>
    <row r="75" spans="1:12" s="314" customFormat="1" ht="19.5" thickBot="1" x14ac:dyDescent="0.35">
      <c r="E75" s="556" t="s">
        <v>131</v>
      </c>
      <c r="F75" s="557"/>
      <c r="G75" s="558"/>
      <c r="H75" s="315"/>
      <c r="I75" s="316"/>
      <c r="J75" s="280"/>
      <c r="K75" s="317"/>
      <c r="L75" s="318">
        <f>L73+L64+L47+L43+L37+L32+L26+L16+L12</f>
        <v>0</v>
      </c>
    </row>
  </sheetData>
  <mergeCells count="28">
    <mergeCell ref="E9:F9"/>
    <mergeCell ref="E32:F32"/>
    <mergeCell ref="E19:E22"/>
    <mergeCell ref="F19:F22"/>
    <mergeCell ref="F30:F31"/>
    <mergeCell ref="E30:E31"/>
    <mergeCell ref="F69:F72"/>
    <mergeCell ref="A15:D15"/>
    <mergeCell ref="E64:F64"/>
    <mergeCell ref="E26:F26"/>
    <mergeCell ref="E40:E41"/>
    <mergeCell ref="F40:F41"/>
    <mergeCell ref="E8:F8"/>
    <mergeCell ref="E10:F10"/>
    <mergeCell ref="E75:G75"/>
    <mergeCell ref="E37:F37"/>
    <mergeCell ref="E57:E58"/>
    <mergeCell ref="F57:F58"/>
    <mergeCell ref="E50:E54"/>
    <mergeCell ref="F50:F54"/>
    <mergeCell ref="E60:F60"/>
    <mergeCell ref="E45:E46"/>
    <mergeCell ref="F45:F46"/>
    <mergeCell ref="B38:E38"/>
    <mergeCell ref="A66:B66"/>
    <mergeCell ref="E61:F62"/>
    <mergeCell ref="E63:F63"/>
    <mergeCell ref="E69:E72"/>
  </mergeCells>
  <pageMargins left="0.10555555555555556" right="0.7" top="0.75" bottom="0.75" header="0.3" footer="0.3"/>
  <pageSetup scale="39" orientation="portrait" r:id="rId1"/>
  <headerFooter>
    <oddHeader>&amp;L&amp;"-,Bold"ver 2026.03.13&amp;C&amp;"-,Bold"&amp;16&amp;K000000FY 2026&amp;KFF0000
Effective  7/1/2026 thru 6/30/2027
&amp;K000000Rates subject to annual review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C408BEF161724082DC9E78536D5388" ma:contentTypeVersion="16" ma:contentTypeDescription="Create a new document." ma:contentTypeScope="" ma:versionID="6064ea7124f9dcb069c11d6b35d51bd6">
  <xsd:schema xmlns:xsd="http://www.w3.org/2001/XMLSchema" xmlns:xs="http://www.w3.org/2001/XMLSchema" xmlns:p="http://schemas.microsoft.com/office/2006/metadata/properties" xmlns:ns3="13547df9-82cd-484c-b615-47e2c5a8a43e" xmlns:ns4="0803d538-691e-4ed7-88f3-e04a0745ad09" targetNamespace="http://schemas.microsoft.com/office/2006/metadata/properties" ma:root="true" ma:fieldsID="53493df8cae9b3c3e76f28bd5b8dd60c" ns3:_="" ns4:_="">
    <xsd:import namespace="13547df9-82cd-484c-b615-47e2c5a8a43e"/>
    <xsd:import namespace="0803d538-691e-4ed7-88f3-e04a0745ad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47df9-82cd-484c-b615-47e2c5a8a4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d538-691e-4ed7-88f3-e04a0745ad0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547df9-82cd-484c-b615-47e2c5a8a43e" xsi:nil="true"/>
  </documentManagement>
</p:properties>
</file>

<file path=customXml/itemProps1.xml><?xml version="1.0" encoding="utf-8"?>
<ds:datastoreItem xmlns:ds="http://schemas.openxmlformats.org/officeDocument/2006/customXml" ds:itemID="{BC5FD105-C447-44E4-A485-35B8109714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56645D-21BD-4158-B870-548501989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47df9-82cd-484c-b615-47e2c5a8a43e"/>
    <ds:schemaRef ds:uri="0803d538-691e-4ed7-88f3-e04a0745ad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51BF96-786F-4BB0-946A-F669AF7279ED}">
  <ds:schemaRefs>
    <ds:schemaRef ds:uri="http://schemas.microsoft.com/office/2006/metadata/properties"/>
    <ds:schemaRef ds:uri="http://schemas.microsoft.com/office/infopath/2007/PartnerControls"/>
    <ds:schemaRef ds:uri="13547df9-82cd-484c-b615-47e2c5a8a4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Facility Use</vt:lpstr>
      <vt:lpstr>3 SW systems</vt:lpstr>
      <vt:lpstr>'Facility Use'!Print_Area</vt:lpstr>
    </vt:vector>
  </TitlesOfParts>
  <Manager/>
  <Company>Florida Fish and Wildlife Conservation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tom.bartlett</dc:creator>
  <cp:keywords/>
  <dc:description/>
  <cp:lastModifiedBy>Cynthia Lewis</cp:lastModifiedBy>
  <cp:revision/>
  <dcterms:created xsi:type="dcterms:W3CDTF">2014-09-23T18:24:26Z</dcterms:created>
  <dcterms:modified xsi:type="dcterms:W3CDTF">2026-03-13T18:05:51Z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0x010100B8C408BEF161724082DC9E78536D5388</vt:lpwstr>
  </property>
</Properties>
</file>